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0116"/>
  <workbookPr/>
  <mc:AlternateContent xmlns:mc="http://schemas.openxmlformats.org/markup-compatibility/2006">
    <mc:Choice Requires="x15">
      <x15ac:absPath xmlns:x15ac="http://schemas.microsoft.com/office/spreadsheetml/2010/11/ac" url="/Users/jim/Desktop/OFA/"/>
    </mc:Choice>
  </mc:AlternateContent>
  <bookViews>
    <workbookView xWindow="0" yWindow="460" windowWidth="24500" windowHeight="14320" activeTab="1"/>
  </bookViews>
  <sheets>
    <sheet name="2017 Budget" sheetId="1" r:id="rId1"/>
    <sheet name="2017 Actual" sheetId="2" r:id="rId2"/>
    <sheet name="2017 Delta from plan" sheetId="3" r:id="rId3"/>
  </sheets>
  <definedNames>
    <definedName name="Budget" localSheetId="1">#REF!</definedName>
    <definedName name="Budget" localSheetId="2">#REF!</definedName>
    <definedName name="Budget">#REF!</definedName>
    <definedName name="Current_OFLIG_Members" localSheetId="1">#REF!</definedName>
    <definedName name="Current_OFLIG_Members" localSheetId="2">#REF!</definedName>
    <definedName name="Current_OFLIG_Members">#REF!</definedName>
    <definedName name="_xlnm.Print_Area" localSheetId="1">'2017 Actual'!$A$1:$O$48</definedName>
    <definedName name="_xlnm.Print_Area" localSheetId="0">'2017 Budget'!$A$1:$N$47</definedName>
    <definedName name="_xlnm.Print_Area" localSheetId="2">'2017 Delta from plan'!$A$1:$N$47</definedName>
    <definedName name="Total_Products" localSheetId="1">#REF!</definedName>
    <definedName name="Total_Products" localSheetId="2">#REF!</definedName>
    <definedName name="Total_Products">#REF!</definedName>
  </definedNames>
  <calcPr calcId="162913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" i="2" l="1"/>
  <c r="I45" i="2" s="1"/>
  <c r="I44" i="2"/>
  <c r="J8" i="2"/>
  <c r="J45" i="2" s="1"/>
  <c r="J44" i="2"/>
  <c r="K8" i="2"/>
  <c r="K45" i="2" s="1"/>
  <c r="K44" i="2"/>
  <c r="L8" i="2"/>
  <c r="L45" i="2" s="1"/>
  <c r="L44" i="2"/>
  <c r="B4" i="3"/>
  <c r="B5" i="3"/>
  <c r="B6" i="3"/>
  <c r="N6" i="3" s="1"/>
  <c r="C3" i="3"/>
  <c r="C4" i="3"/>
  <c r="O4" i="2" s="1"/>
  <c r="C5" i="3"/>
  <c r="C6" i="3"/>
  <c r="D3" i="3"/>
  <c r="D8" i="3" s="1"/>
  <c r="D4" i="3"/>
  <c r="D5" i="3"/>
  <c r="D6" i="3"/>
  <c r="E3" i="3"/>
  <c r="E4" i="3"/>
  <c r="E5" i="3"/>
  <c r="E6" i="3"/>
  <c r="F3" i="3"/>
  <c r="F8" i="3" s="1"/>
  <c r="F4" i="3"/>
  <c r="F5" i="3"/>
  <c r="F6" i="3"/>
  <c r="G3" i="3"/>
  <c r="G4" i="3"/>
  <c r="G5" i="3"/>
  <c r="G6" i="3"/>
  <c r="H3" i="3"/>
  <c r="H4" i="3"/>
  <c r="H5" i="3"/>
  <c r="H6" i="3"/>
  <c r="B37" i="3"/>
  <c r="C37" i="3"/>
  <c r="D37" i="3"/>
  <c r="N37" i="3" s="1"/>
  <c r="E37" i="3"/>
  <c r="F37" i="3"/>
  <c r="G37" i="3"/>
  <c r="H37" i="3"/>
  <c r="B38" i="3"/>
  <c r="C38" i="3"/>
  <c r="D38" i="3"/>
  <c r="O38" i="2" s="1"/>
  <c r="E38" i="3"/>
  <c r="F38" i="3"/>
  <c r="G38" i="3"/>
  <c r="H38" i="3"/>
  <c r="B39" i="3"/>
  <c r="C39" i="3"/>
  <c r="D39" i="3"/>
  <c r="N39" i="3" s="1"/>
  <c r="E39" i="3"/>
  <c r="F39" i="3"/>
  <c r="G39" i="3"/>
  <c r="H39" i="3"/>
  <c r="B40" i="3"/>
  <c r="C40" i="3"/>
  <c r="D40" i="3"/>
  <c r="O40" i="2" s="1"/>
  <c r="E40" i="3"/>
  <c r="F40" i="3"/>
  <c r="G40" i="3"/>
  <c r="H40" i="3"/>
  <c r="B41" i="3"/>
  <c r="C41" i="3"/>
  <c r="D41" i="3"/>
  <c r="N41" i="3" s="1"/>
  <c r="E41" i="3"/>
  <c r="F41" i="3"/>
  <c r="G41" i="3"/>
  <c r="H41" i="3"/>
  <c r="B42" i="3"/>
  <c r="C42" i="3"/>
  <c r="D42" i="3"/>
  <c r="O42" i="2" s="1"/>
  <c r="E42" i="3"/>
  <c r="F42" i="3"/>
  <c r="G42" i="3"/>
  <c r="H42" i="3"/>
  <c r="B43" i="3"/>
  <c r="C43" i="3"/>
  <c r="D43" i="3"/>
  <c r="N43" i="3" s="1"/>
  <c r="E43" i="3"/>
  <c r="F43" i="3"/>
  <c r="G43" i="3"/>
  <c r="H43" i="3"/>
  <c r="B35" i="3"/>
  <c r="C35" i="3"/>
  <c r="D35" i="3"/>
  <c r="E35" i="3"/>
  <c r="G35" i="3"/>
  <c r="H35" i="3"/>
  <c r="B34" i="3"/>
  <c r="C34" i="3"/>
  <c r="D34" i="3"/>
  <c r="O34" i="2" s="1"/>
  <c r="E34" i="3"/>
  <c r="F34" i="3"/>
  <c r="G34" i="3"/>
  <c r="H34" i="3"/>
  <c r="B33" i="3"/>
  <c r="C33" i="3"/>
  <c r="D33" i="3"/>
  <c r="N33" i="3" s="1"/>
  <c r="E33" i="3"/>
  <c r="F33" i="3"/>
  <c r="G33" i="3"/>
  <c r="H33" i="3"/>
  <c r="B31" i="3"/>
  <c r="C31" i="3"/>
  <c r="D31" i="3"/>
  <c r="O31" i="2" s="1"/>
  <c r="E31" i="3"/>
  <c r="F31" i="3"/>
  <c r="G31" i="3"/>
  <c r="H31" i="3"/>
  <c r="B30" i="3"/>
  <c r="C30" i="3"/>
  <c r="D30" i="3"/>
  <c r="N30" i="3" s="1"/>
  <c r="E30" i="3"/>
  <c r="F30" i="3"/>
  <c r="G30" i="3"/>
  <c r="H30" i="3"/>
  <c r="B29" i="3"/>
  <c r="C29" i="3"/>
  <c r="D29" i="3"/>
  <c r="O29" i="2" s="1"/>
  <c r="E29" i="3"/>
  <c r="F29" i="3"/>
  <c r="G29" i="3"/>
  <c r="H29" i="3"/>
  <c r="B27" i="3"/>
  <c r="C27" i="3"/>
  <c r="D27" i="3"/>
  <c r="O27" i="2" s="1"/>
  <c r="E27" i="3"/>
  <c r="F27" i="3"/>
  <c r="G27" i="3"/>
  <c r="H27" i="3"/>
  <c r="B26" i="3"/>
  <c r="C26" i="3"/>
  <c r="D26" i="3"/>
  <c r="N26" i="3" s="1"/>
  <c r="E26" i="3"/>
  <c r="F26" i="3"/>
  <c r="G26" i="3"/>
  <c r="H26" i="3"/>
  <c r="B25" i="3"/>
  <c r="C25" i="3"/>
  <c r="D25" i="3"/>
  <c r="O25" i="2" s="1"/>
  <c r="E25" i="3"/>
  <c r="F25" i="3"/>
  <c r="G25" i="3"/>
  <c r="H25" i="3"/>
  <c r="B24" i="3"/>
  <c r="C24" i="3"/>
  <c r="O24" i="2" s="1"/>
  <c r="D24" i="3"/>
  <c r="N24" i="3" s="1"/>
  <c r="E24" i="3"/>
  <c r="F24" i="3"/>
  <c r="G24" i="3"/>
  <c r="H24" i="3"/>
  <c r="B23" i="3"/>
  <c r="C23" i="3"/>
  <c r="O23" i="2" s="1"/>
  <c r="D23" i="3"/>
  <c r="E23" i="3"/>
  <c r="F23" i="3"/>
  <c r="G23" i="3"/>
  <c r="H23" i="3"/>
  <c r="B22" i="3"/>
  <c r="C22" i="3"/>
  <c r="O22" i="2" s="1"/>
  <c r="D22" i="3"/>
  <c r="N22" i="3" s="1"/>
  <c r="E22" i="3"/>
  <c r="F22" i="3"/>
  <c r="G22" i="3"/>
  <c r="H22" i="3"/>
  <c r="B21" i="3"/>
  <c r="C21" i="3"/>
  <c r="O21" i="2" s="1"/>
  <c r="D21" i="3"/>
  <c r="E21" i="3"/>
  <c r="F21" i="3"/>
  <c r="G21" i="3"/>
  <c r="H21" i="3"/>
  <c r="B19" i="3"/>
  <c r="C19" i="3"/>
  <c r="O19" i="2" s="1"/>
  <c r="D19" i="3"/>
  <c r="N19" i="3" s="1"/>
  <c r="E19" i="3"/>
  <c r="F19" i="3"/>
  <c r="G19" i="3"/>
  <c r="H19" i="3"/>
  <c r="B18" i="3"/>
  <c r="C18" i="3"/>
  <c r="O18" i="2" s="1"/>
  <c r="D18" i="3"/>
  <c r="N18" i="3" s="1"/>
  <c r="E18" i="3"/>
  <c r="F18" i="3"/>
  <c r="G18" i="3"/>
  <c r="H18" i="3"/>
  <c r="B17" i="3"/>
  <c r="C17" i="3"/>
  <c r="O17" i="2" s="1"/>
  <c r="D17" i="3"/>
  <c r="N17" i="3" s="1"/>
  <c r="E17" i="3"/>
  <c r="F17" i="3"/>
  <c r="G17" i="3"/>
  <c r="H17" i="3"/>
  <c r="B15" i="3"/>
  <c r="C15" i="3"/>
  <c r="O15" i="2" s="1"/>
  <c r="O11" i="2" s="1"/>
  <c r="D15" i="3"/>
  <c r="N15" i="3" s="1"/>
  <c r="E15" i="3"/>
  <c r="F15" i="3"/>
  <c r="G15" i="3"/>
  <c r="H15" i="3"/>
  <c r="O5" i="2"/>
  <c r="O6" i="2"/>
  <c r="E12" i="3"/>
  <c r="E13" i="3"/>
  <c r="E14" i="3"/>
  <c r="D12" i="3"/>
  <c r="D13" i="3"/>
  <c r="D14" i="3"/>
  <c r="B12" i="3"/>
  <c r="B13" i="3"/>
  <c r="B14" i="3"/>
  <c r="C12" i="3"/>
  <c r="C13" i="3"/>
  <c r="N13" i="3" s="1"/>
  <c r="C14" i="3"/>
  <c r="F12" i="3"/>
  <c r="F13" i="3"/>
  <c r="F14" i="3"/>
  <c r="G12" i="3"/>
  <c r="G13" i="3"/>
  <c r="G14" i="3"/>
  <c r="H12" i="3"/>
  <c r="H13" i="3"/>
  <c r="H14" i="3"/>
  <c r="I3" i="3"/>
  <c r="J3" i="3"/>
  <c r="K3" i="3"/>
  <c r="L3" i="3"/>
  <c r="M3" i="3"/>
  <c r="I4" i="3"/>
  <c r="J4" i="3"/>
  <c r="K4" i="3"/>
  <c r="L4" i="3"/>
  <c r="M4" i="3"/>
  <c r="I5" i="3"/>
  <c r="J5" i="3"/>
  <c r="K5" i="3"/>
  <c r="N5" i="3" s="1"/>
  <c r="L5" i="3"/>
  <c r="M5" i="3"/>
  <c r="I6" i="3"/>
  <c r="J6" i="3"/>
  <c r="K6" i="3"/>
  <c r="L6" i="3"/>
  <c r="M6" i="3"/>
  <c r="I33" i="3"/>
  <c r="J33" i="3"/>
  <c r="K33" i="3"/>
  <c r="L33" i="3"/>
  <c r="M33" i="3"/>
  <c r="I34" i="3"/>
  <c r="J34" i="3"/>
  <c r="K34" i="3"/>
  <c r="L34" i="3"/>
  <c r="M34" i="3"/>
  <c r="N34" i="3" s="1"/>
  <c r="I35" i="3"/>
  <c r="J35" i="3"/>
  <c r="K35" i="3"/>
  <c r="L35" i="3"/>
  <c r="M35" i="3"/>
  <c r="I37" i="3"/>
  <c r="J37" i="3"/>
  <c r="K37" i="3"/>
  <c r="L37" i="3"/>
  <c r="M37" i="3"/>
  <c r="I38" i="3"/>
  <c r="J38" i="3"/>
  <c r="K38" i="3"/>
  <c r="L38" i="3"/>
  <c r="M38" i="3"/>
  <c r="N38" i="3"/>
  <c r="I39" i="3"/>
  <c r="J39" i="3"/>
  <c r="K39" i="3"/>
  <c r="L39" i="3"/>
  <c r="M39" i="3"/>
  <c r="I40" i="3"/>
  <c r="J40" i="3"/>
  <c r="K40" i="3"/>
  <c r="L40" i="3"/>
  <c r="M40" i="3"/>
  <c r="N40" i="3"/>
  <c r="I41" i="3"/>
  <c r="J41" i="3"/>
  <c r="K41" i="3"/>
  <c r="L41" i="3"/>
  <c r="M41" i="3"/>
  <c r="I42" i="3"/>
  <c r="J42" i="3"/>
  <c r="K42" i="3"/>
  <c r="L42" i="3"/>
  <c r="M42" i="3"/>
  <c r="N42" i="3"/>
  <c r="I43" i="3"/>
  <c r="J43" i="3"/>
  <c r="K43" i="3"/>
  <c r="L43" i="3"/>
  <c r="M43" i="3"/>
  <c r="I29" i="3"/>
  <c r="J29" i="3"/>
  <c r="K29" i="3"/>
  <c r="L29" i="3"/>
  <c r="M29" i="3"/>
  <c r="I30" i="3"/>
  <c r="J30" i="3"/>
  <c r="K30" i="3"/>
  <c r="L30" i="3"/>
  <c r="M30" i="3"/>
  <c r="I31" i="3"/>
  <c r="J31" i="3"/>
  <c r="K31" i="3"/>
  <c r="L31" i="3"/>
  <c r="M31" i="3"/>
  <c r="I12" i="3"/>
  <c r="J12" i="3"/>
  <c r="K12" i="3"/>
  <c r="L12" i="3"/>
  <c r="M12" i="3"/>
  <c r="N12" i="3"/>
  <c r="N11" i="3" s="1"/>
  <c r="I13" i="3"/>
  <c r="J13" i="3"/>
  <c r="K13" i="3"/>
  <c r="L13" i="3"/>
  <c r="M13" i="3"/>
  <c r="I14" i="3"/>
  <c r="J14" i="3"/>
  <c r="K14" i="3"/>
  <c r="L14" i="3"/>
  <c r="M14" i="3"/>
  <c r="N14" i="3"/>
  <c r="I15" i="3"/>
  <c r="J15" i="3"/>
  <c r="K15" i="3"/>
  <c r="L15" i="3"/>
  <c r="M15" i="3"/>
  <c r="I17" i="3"/>
  <c r="J17" i="3"/>
  <c r="K17" i="3"/>
  <c r="L17" i="3"/>
  <c r="M17" i="3"/>
  <c r="I18" i="3"/>
  <c r="J18" i="3"/>
  <c r="K18" i="3"/>
  <c r="L18" i="3"/>
  <c r="M18" i="3"/>
  <c r="I19" i="3"/>
  <c r="J19" i="3"/>
  <c r="K19" i="3"/>
  <c r="L19" i="3"/>
  <c r="M19" i="3"/>
  <c r="I21" i="3"/>
  <c r="J21" i="3"/>
  <c r="K21" i="3"/>
  <c r="L21" i="3"/>
  <c r="M21" i="3"/>
  <c r="N21" i="3"/>
  <c r="I22" i="3"/>
  <c r="J22" i="3"/>
  <c r="K22" i="3"/>
  <c r="L22" i="3"/>
  <c r="M22" i="3"/>
  <c r="I23" i="3"/>
  <c r="J23" i="3"/>
  <c r="K23" i="3"/>
  <c r="L23" i="3"/>
  <c r="M23" i="3"/>
  <c r="N23" i="3"/>
  <c r="I24" i="3"/>
  <c r="J24" i="3"/>
  <c r="K24" i="3"/>
  <c r="L24" i="3"/>
  <c r="M24" i="3"/>
  <c r="I25" i="3"/>
  <c r="J25" i="3"/>
  <c r="K25" i="3"/>
  <c r="L25" i="3"/>
  <c r="M25" i="3"/>
  <c r="N25" i="3"/>
  <c r="I26" i="3"/>
  <c r="J26" i="3"/>
  <c r="K26" i="3"/>
  <c r="L26" i="3"/>
  <c r="M26" i="3"/>
  <c r="I27" i="3"/>
  <c r="J27" i="3"/>
  <c r="K27" i="3"/>
  <c r="L27" i="3"/>
  <c r="M27" i="3"/>
  <c r="N27" i="3"/>
  <c r="A47" i="3"/>
  <c r="I8" i="3"/>
  <c r="A47" i="2"/>
  <c r="N3" i="2"/>
  <c r="N4" i="2"/>
  <c r="N5" i="2"/>
  <c r="N6" i="2"/>
  <c r="N7" i="2"/>
  <c r="N33" i="2"/>
  <c r="N34" i="2"/>
  <c r="N35" i="2"/>
  <c r="N36" i="2"/>
  <c r="N37" i="2"/>
  <c r="N38" i="2"/>
  <c r="N39" i="2"/>
  <c r="N40" i="2"/>
  <c r="N41" i="2"/>
  <c r="N42" i="2"/>
  <c r="N43" i="2"/>
  <c r="N29" i="2"/>
  <c r="N30" i="2"/>
  <c r="N31" i="2"/>
  <c r="N12" i="2"/>
  <c r="N13" i="2"/>
  <c r="N14" i="2"/>
  <c r="N11" i="2" s="1"/>
  <c r="N15" i="2"/>
  <c r="N17" i="2"/>
  <c r="N18" i="2"/>
  <c r="N16" i="2" s="1"/>
  <c r="N19" i="2"/>
  <c r="N21" i="2"/>
  <c r="N22" i="2"/>
  <c r="N23" i="2"/>
  <c r="N24" i="2"/>
  <c r="N25" i="2"/>
  <c r="N26" i="2"/>
  <c r="N27" i="2"/>
  <c r="B8" i="2"/>
  <c r="B45" i="2" s="1"/>
  <c r="B44" i="2"/>
  <c r="B46" i="2"/>
  <c r="C46" i="2" s="1"/>
  <c r="D46" i="2" s="1"/>
  <c r="E46" i="2" s="1"/>
  <c r="F46" i="2" s="1"/>
  <c r="G46" i="2" s="1"/>
  <c r="H46" i="2" s="1"/>
  <c r="I46" i="2" s="1"/>
  <c r="J46" i="2" s="1"/>
  <c r="C8" i="2"/>
  <c r="C45" i="2" s="1"/>
  <c r="C44" i="2"/>
  <c r="D8" i="2"/>
  <c r="D45" i="2" s="1"/>
  <c r="D44" i="2"/>
  <c r="E8" i="2"/>
  <c r="E45" i="2" s="1"/>
  <c r="E44" i="2"/>
  <c r="F8" i="2"/>
  <c r="F45" i="2" s="1"/>
  <c r="F44" i="2"/>
  <c r="G8" i="2"/>
  <c r="G45" i="2" s="1"/>
  <c r="G44" i="2"/>
  <c r="H8" i="2"/>
  <c r="H45" i="2" s="1"/>
  <c r="H44" i="2"/>
  <c r="M8" i="2"/>
  <c r="M44" i="2"/>
  <c r="A47" i="1"/>
  <c r="N13" i="1"/>
  <c r="B3" i="1"/>
  <c r="B8" i="1"/>
  <c r="N4" i="1"/>
  <c r="N5" i="1"/>
  <c r="N6" i="1"/>
  <c r="B7" i="1"/>
  <c r="B7" i="3" s="1"/>
  <c r="C7" i="1"/>
  <c r="C7" i="3" s="1"/>
  <c r="C8" i="3" s="1"/>
  <c r="D7" i="1"/>
  <c r="D7" i="3" s="1"/>
  <c r="E7" i="1"/>
  <c r="E7" i="3" s="1"/>
  <c r="E8" i="3" s="1"/>
  <c r="F7" i="1"/>
  <c r="F7" i="3" s="1"/>
  <c r="F8" i="1"/>
  <c r="G7" i="1"/>
  <c r="G7" i="3" s="1"/>
  <c r="G8" i="3" s="1"/>
  <c r="H7" i="1"/>
  <c r="I7" i="1"/>
  <c r="I7" i="3" s="1"/>
  <c r="J7" i="1"/>
  <c r="J7" i="3" s="1"/>
  <c r="J8" i="3" s="1"/>
  <c r="J8" i="1"/>
  <c r="K7" i="1"/>
  <c r="K7" i="3" s="1"/>
  <c r="K8" i="3" s="1"/>
  <c r="L7" i="1"/>
  <c r="L7" i="3" s="1"/>
  <c r="L8" i="3" s="1"/>
  <c r="M7" i="1"/>
  <c r="C8" i="1"/>
  <c r="G8" i="1"/>
  <c r="I8" i="1"/>
  <c r="L8" i="1"/>
  <c r="N12" i="1"/>
  <c r="N11" i="1"/>
  <c r="N14" i="1"/>
  <c r="N15" i="1"/>
  <c r="N17" i="1"/>
  <c r="N16" i="1"/>
  <c r="N18" i="1"/>
  <c r="N19" i="1"/>
  <c r="N21" i="1"/>
  <c r="N20" i="1" s="1"/>
  <c r="N22" i="1"/>
  <c r="N23" i="1"/>
  <c r="N24" i="1"/>
  <c r="N25" i="1"/>
  <c r="N26" i="1"/>
  <c r="N27" i="1"/>
  <c r="N29" i="1"/>
  <c r="N30" i="1"/>
  <c r="N28" i="1" s="1"/>
  <c r="N31" i="1"/>
  <c r="N33" i="1"/>
  <c r="N34" i="1"/>
  <c r="F35" i="1"/>
  <c r="N37" i="1"/>
  <c r="N38" i="1"/>
  <c r="N39" i="1"/>
  <c r="N40" i="1"/>
  <c r="N41" i="1"/>
  <c r="N42" i="1"/>
  <c r="N43" i="1"/>
  <c r="N28" i="2" l="1"/>
  <c r="M45" i="2"/>
  <c r="J48" i="2"/>
  <c r="K46" i="2"/>
  <c r="N8" i="2"/>
  <c r="N20" i="2"/>
  <c r="N16" i="3"/>
  <c r="H8" i="1"/>
  <c r="H7" i="3"/>
  <c r="N7" i="3" s="1"/>
  <c r="E8" i="1"/>
  <c r="M7" i="3"/>
  <c r="M8" i="3" s="1"/>
  <c r="M8" i="1"/>
  <c r="O16" i="2"/>
  <c r="F35" i="3"/>
  <c r="N35" i="3" s="1"/>
  <c r="H8" i="3"/>
  <c r="N7" i="1"/>
  <c r="N3" i="1"/>
  <c r="N8" i="1" s="1"/>
  <c r="B36" i="1"/>
  <c r="B3" i="3"/>
  <c r="N35" i="1"/>
  <c r="K8" i="1"/>
  <c r="D8" i="1"/>
  <c r="N32" i="2"/>
  <c r="N44" i="2" s="1"/>
  <c r="N20" i="3"/>
  <c r="O20" i="2"/>
  <c r="O28" i="2"/>
  <c r="N31" i="3"/>
  <c r="N29" i="3"/>
  <c r="N4" i="3"/>
  <c r="O26" i="2"/>
  <c r="O30" i="2"/>
  <c r="O33" i="2"/>
  <c r="O35" i="2"/>
  <c r="O43" i="2"/>
  <c r="O41" i="2"/>
  <c r="O39" i="2"/>
  <c r="O37" i="2"/>
  <c r="N28" i="3" l="1"/>
  <c r="B36" i="3"/>
  <c r="C36" i="1"/>
  <c r="B44" i="1"/>
  <c r="B45" i="1" s="1"/>
  <c r="B46" i="1" s="1"/>
  <c r="O7" i="2"/>
  <c r="K48" i="2"/>
  <c r="L46" i="2"/>
  <c r="B8" i="3"/>
  <c r="O3" i="2"/>
  <c r="N3" i="3"/>
  <c r="N8" i="3" s="1"/>
  <c r="C36" i="3" l="1"/>
  <c r="C44" i="3" s="1"/>
  <c r="C45" i="3" s="1"/>
  <c r="D36" i="1"/>
  <c r="C44" i="1"/>
  <c r="C45" i="1" s="1"/>
  <c r="C46" i="1" s="1"/>
  <c r="L48" i="2"/>
  <c r="M46" i="2"/>
  <c r="M48" i="2" s="1"/>
  <c r="B44" i="3"/>
  <c r="B45" i="3" s="1"/>
  <c r="B46" i="3" s="1"/>
  <c r="C46" i="3" s="1"/>
  <c r="O8" i="2"/>
  <c r="E36" i="1" l="1"/>
  <c r="D36" i="3"/>
  <c r="D44" i="1"/>
  <c r="D45" i="1" s="1"/>
  <c r="D46" i="1" s="1"/>
  <c r="E36" i="3" l="1"/>
  <c r="E44" i="3" s="1"/>
  <c r="E45" i="3" s="1"/>
  <c r="E44" i="1"/>
  <c r="E45" i="1" s="1"/>
  <c r="E46" i="1" s="1"/>
  <c r="F36" i="1"/>
  <c r="D44" i="3"/>
  <c r="D45" i="3" s="1"/>
  <c r="D46" i="3" s="1"/>
  <c r="E46" i="3" s="1"/>
  <c r="F36" i="3" l="1"/>
  <c r="G36" i="1"/>
  <c r="F44" i="1"/>
  <c r="F45" i="1" s="1"/>
  <c r="F46" i="1" s="1"/>
  <c r="G36" i="3" l="1"/>
  <c r="G44" i="3" s="1"/>
  <c r="G45" i="3" s="1"/>
  <c r="G44" i="1"/>
  <c r="G45" i="1" s="1"/>
  <c r="G46" i="1" s="1"/>
  <c r="H36" i="1"/>
  <c r="F44" i="3"/>
  <c r="F45" i="3" s="1"/>
  <c r="F46" i="3" s="1"/>
  <c r="G46" i="3" s="1"/>
  <c r="I36" i="1" l="1"/>
  <c r="H36" i="3"/>
  <c r="H44" i="1"/>
  <c r="H45" i="1" s="1"/>
  <c r="H46" i="1" s="1"/>
  <c r="H44" i="3" l="1"/>
  <c r="H45" i="3" s="1"/>
  <c r="H46" i="3" s="1"/>
  <c r="I46" i="3" s="1"/>
  <c r="O36" i="2"/>
  <c r="O32" i="2" s="1"/>
  <c r="O44" i="2" s="1"/>
  <c r="O45" i="2" s="1"/>
  <c r="I36" i="3"/>
  <c r="I44" i="3" s="1"/>
  <c r="I45" i="3" s="1"/>
  <c r="I44" i="1"/>
  <c r="I45" i="1" s="1"/>
  <c r="I46" i="1" s="1"/>
  <c r="J36" i="1"/>
  <c r="J44" i="1" l="1"/>
  <c r="J45" i="1" s="1"/>
  <c r="J46" i="1" s="1"/>
  <c r="J36" i="3"/>
  <c r="K36" i="1"/>
  <c r="J44" i="3" l="1"/>
  <c r="J45" i="3" s="1"/>
  <c r="J46" i="3" s="1"/>
  <c r="K46" i="3" s="1"/>
  <c r="K44" i="1"/>
  <c r="K45" i="1" s="1"/>
  <c r="K46" i="1" s="1"/>
  <c r="K36" i="3"/>
  <c r="K44" i="3" s="1"/>
  <c r="K45" i="3" s="1"/>
  <c r="L36" i="1"/>
  <c r="L36" i="3" l="1"/>
  <c r="L44" i="3" s="1"/>
  <c r="L45" i="3" s="1"/>
  <c r="L46" i="3" s="1"/>
  <c r="M36" i="1"/>
  <c r="L44" i="1"/>
  <c r="L45" i="1" s="1"/>
  <c r="L46" i="1" s="1"/>
  <c r="M36" i="3" l="1"/>
  <c r="M44" i="1"/>
  <c r="M45" i="1" s="1"/>
  <c r="M46" i="1" s="1"/>
  <c r="N36" i="1"/>
  <c r="N32" i="1" s="1"/>
  <c r="N44" i="1" s="1"/>
  <c r="N45" i="1" s="1"/>
  <c r="N46" i="1" s="1"/>
  <c r="O46" i="2" s="1"/>
  <c r="M44" i="3" l="1"/>
  <c r="M45" i="3" s="1"/>
  <c r="M46" i="3" s="1"/>
  <c r="N36" i="3"/>
  <c r="N32" i="3" s="1"/>
  <c r="N44" i="3" s="1"/>
  <c r="N45" i="3" s="1"/>
  <c r="N46" i="3" s="1"/>
</calcChain>
</file>

<file path=xl/comments1.xml><?xml version="1.0" encoding="utf-8"?>
<comments xmlns="http://schemas.openxmlformats.org/spreadsheetml/2006/main">
  <authors>
    <author>Bill Lee</author>
  </authors>
  <commentList>
    <comment ref="A47" authorId="0" shapeId="0">
      <text>
        <r>
          <rPr>
            <b/>
            <sz val="9"/>
            <color indexed="81"/>
            <rFont val="Tahoma"/>
            <family val="2"/>
          </rPr>
          <t>Bill Lee:</t>
        </r>
        <r>
          <rPr>
            <sz val="9"/>
            <color indexed="81"/>
            <rFont val="Tahoma"/>
            <family val="2"/>
          </rPr>
          <t xml:space="preserve">
Bank balance as of 12/31/16</t>
        </r>
      </text>
    </comment>
  </commentList>
</comments>
</file>

<file path=xl/sharedStrings.xml><?xml version="1.0" encoding="utf-8"?>
<sst xmlns="http://schemas.openxmlformats.org/spreadsheetml/2006/main" count="181" uniqueCount="70">
  <si>
    <t>Surplus</t>
  </si>
  <si>
    <t>Totals</t>
  </si>
  <si>
    <t>Travel</t>
  </si>
  <si>
    <t>Postage, Mailing Services</t>
  </si>
  <si>
    <t>Office Supplies</t>
  </si>
  <si>
    <t>Legal Expenses</t>
  </si>
  <si>
    <t>Contract Services; Director</t>
  </si>
  <si>
    <t>Contract Services; Business Mgr</t>
  </si>
  <si>
    <t>Business Management (LF)</t>
  </si>
  <si>
    <t>Books, Subscriptions, Reference</t>
  </si>
  <si>
    <t>Bank Service Charges</t>
  </si>
  <si>
    <t>Accounting Fees</t>
  </si>
  <si>
    <t>G&amp;A</t>
  </si>
  <si>
    <t>Web Site Maintenance</t>
  </si>
  <si>
    <t>Hosting Fees</t>
  </si>
  <si>
    <t>Causeway Expense</t>
  </si>
  <si>
    <t>IT &amp; IS</t>
  </si>
  <si>
    <t>Venue</t>
  </si>
  <si>
    <t>Signage, badges, copies</t>
  </si>
  <si>
    <t>insideHPC</t>
  </si>
  <si>
    <t>Give-away</t>
  </si>
  <si>
    <t>Event management</t>
  </si>
  <si>
    <t>Event Registration Service Fees</t>
  </si>
  <si>
    <t>Workshop</t>
  </si>
  <si>
    <t>Press releases</t>
  </si>
  <si>
    <t>Agency expenses</t>
  </si>
  <si>
    <t>PR agency</t>
  </si>
  <si>
    <t>Marketing</t>
  </si>
  <si>
    <t>UNH-IOL</t>
  </si>
  <si>
    <t>Training Program Expense</t>
  </si>
  <si>
    <t>Maintainer</t>
  </si>
  <si>
    <t>OFA Industry Support</t>
  </si>
  <si>
    <t>Expense</t>
  </si>
  <si>
    <t>Total</t>
  </si>
  <si>
    <t>Intel special contribution</t>
  </si>
  <si>
    <t>Sponsorships</t>
  </si>
  <si>
    <t>Workshop Reg. Fees</t>
  </si>
  <si>
    <t>Plugfest Fees</t>
  </si>
  <si>
    <t>Membership Dues</t>
  </si>
  <si>
    <t>Income</t>
  </si>
  <si>
    <t>other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</si>
  <si>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</si>
  <si>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</si>
  <si>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</si>
  <si>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</si>
  <si>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</si>
  <si>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</si>
  <si>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</si>
  <si>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</si>
  <si>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</si>
  <si>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</si>
  <si>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</si>
  <si>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</si>
  <si>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OS services NRE</t>
  </si>
  <si>
    <t>Expected bank balance</t>
  </si>
  <si>
    <t>Filing Fees, taxes</t>
  </si>
  <si>
    <t>Bank balance</t>
  </si>
  <si>
    <t>Delta from Budget</t>
  </si>
  <si>
    <t>Expected end of the year balance</t>
  </si>
  <si>
    <t>Comments</t>
  </si>
  <si>
    <t>On track</t>
  </si>
  <si>
    <t>Deficit will be made up by end of year</t>
  </si>
  <si>
    <t>Final, will be removed in next budget</t>
  </si>
  <si>
    <t>Could be removed in next budget</t>
  </si>
  <si>
    <t>Payment rate will continue as is</t>
  </si>
  <si>
    <t>2015-16 payments not expected</t>
  </si>
  <si>
    <t>Running under budget</t>
  </si>
  <si>
    <t>One time expense</t>
  </si>
  <si>
    <t>No more activity expected</t>
  </si>
  <si>
    <t>Total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</si>
</sst>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164" formatCode="&quot;$&quot;#,##0"/>
    <numFmt numFmtId="165" formatCode="[$-409]mmm\-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0" fillId="0" borderId="0" xfId="0" applyAlignment="1">
      <alignment horizontal="left" indent="1"/>
    </xf>
    <xf numFmtId="164" fontId="0" fillId="0" borderId="1" xfId="0" applyNumberFormat="1" applyBorder="1"/>
    <xf numFmtId="164" fontId="0" fillId="0" borderId="0" xfId="0" applyNumberFormat="1"/>
    <xf numFmtId="164" fontId="0" fillId="0" borderId="2" xfId="0" applyNumberFormat="1" applyBorder="1"/>
    <xf numFmtId="164" fontId="0" fillId="0" borderId="3" xfId="0" applyNumberFormat="1" applyBorder="1"/>
    <xf numFmtId="0" fontId="0" fillId="0" borderId="0" xfId="0" applyAlignment="1">
      <alignment horizontal="right"/>
    </xf>
    <xf numFmtId="164" fontId="0" fillId="0" borderId="0" xfId="0" applyNumberFormat="1" applyFill="1"/>
    <xf numFmtId="164" fontId="1" fillId="2" borderId="1" xfId="0" applyNumberFormat="1" applyFont="1" applyFill="1" applyBorder="1"/>
    <xf numFmtId="164" fontId="0" fillId="2" borderId="0" xfId="0" applyNumberFormat="1" applyFill="1"/>
    <xf numFmtId="0" fontId="0" fillId="2" borderId="0" xfId="0" applyFont="1" applyFill="1"/>
    <xf numFmtId="0" fontId="0" fillId="2" borderId="0" xfId="0" applyFill="1"/>
    <xf numFmtId="164" fontId="0" fillId="3" borderId="1" xfId="0" applyNumberFormat="1" applyFill="1" applyBorder="1"/>
    <xf numFmtId="164" fontId="0" fillId="3" borderId="0" xfId="0" applyNumberFormat="1" applyFill="1"/>
    <xf numFmtId="0" fontId="0" fillId="3" borderId="0" xfId="0" applyFill="1" applyAlignment="1">
      <alignment horizontal="left" indent="1"/>
    </xf>
    <xf numFmtId="164" fontId="0" fillId="4" borderId="1" xfId="0" applyNumberFormat="1" applyFill="1" applyBorder="1"/>
    <xf numFmtId="164" fontId="0" fillId="4" borderId="0" xfId="0" applyNumberFormat="1" applyFill="1"/>
    <xf numFmtId="0" fontId="0" fillId="4" borderId="0" xfId="0" applyFill="1" applyAlignment="1">
      <alignment horizontal="left" indent="1"/>
    </xf>
    <xf numFmtId="0" fontId="0" fillId="2" borderId="0" xfId="0" applyFill="1" applyAlignment="1">
      <alignment horizontal="left"/>
    </xf>
    <xf numFmtId="0" fontId="1" fillId="0" borderId="0" xfId="0" applyFont="1"/>
    <xf numFmtId="164" fontId="0" fillId="0" borderId="4" xfId="0" applyNumberFormat="1" applyBorder="1"/>
    <xf numFmtId="164" fontId="0" fillId="0" borderId="5" xfId="0" applyNumberFormat="1" applyFill="1" applyBorder="1"/>
    <xf numFmtId="0" fontId="0" fillId="3" borderId="0" xfId="0" applyFill="1"/>
    <xf numFmtId="0" fontId="0" fillId="4" borderId="0" xfId="0" applyFill="1"/>
    <xf numFmtId="0" fontId="0" fillId="0" borderId="0" xfId="0" applyAlignment="1">
      <alignment horizontal="center"/>
    </xf>
    <xf numFmtId="16" fontId="0" fillId="0" borderId="0" xfId="0" applyNumberFormat="1"/>
    <xf numFmtId="165" fontId="0" fillId="0" borderId="0" xfId="0" applyNumberFormat="1"/>
    <xf numFmtId="164" fontId="0" fillId="0" borderId="1" xfId="0" applyNumberFormat="1" applyFill="1" applyBorder="1"/>
    <xf numFmtId="164" fontId="0" fillId="0" borderId="4" xfId="0" applyNumberFormat="1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7" fontId="3" fillId="0" borderId="0" xfId="1" applyNumberFormat="1" applyFont="1" applyBorder="1" applyAlignment="1">
      <alignment horizontal="right" vertical="center"/>
    </xf>
    <xf numFmtId="164" fontId="0" fillId="0" borderId="0" xfId="0" applyNumberFormat="1" applyFill="1" applyAlignment="1">
      <alignment horizontal="left" indent="1"/>
    </xf>
    <xf numFmtId="0" fontId="0" fillId="0" borderId="0" xfId="0" applyAlignment="1"/>
    <xf numFmtId="0" fontId="0" fillId="0" borderId="0" xfId="0" applyFill="1" applyAlignment="1"/>
    <xf numFmtId="0" fontId="1" fillId="0" borderId="0" xfId="0" applyFont="1" applyAlignment="1"/>
    <xf numFmtId="0" fontId="0" fillId="0" borderId="0" xfId="0" applyAlignment="1">
      <alignment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workbookViewId="0">
      <pane ySplit="1" topLeftCell="A2" activePane="bottomLeft" state="frozen"/>
      <selection pane="bottomLeft" activeCell="B15" sqref="B15"/>
    </sheetView>
  </sheetViews>
  <sheetFormatPr baseColWidth="10" defaultColWidth="9.1640625" defaultRowHeight="15" x14ac:dyDescent="0.2"/>
  <cols>
    <col min="1" max="1" width="30" bestFit="1" customWidth="1"/>
    <col min="2" max="13" width="10.5" customWidth="1"/>
    <col min="14" max="14" width="11" customWidth="1"/>
    <col min="16" max="16" width="8.83203125" customWidth="1"/>
  </cols>
  <sheetData>
    <row r="1" spans="1:15" x14ac:dyDescent="0.2">
      <c r="B1" s="24" t="s">
        <v>52</v>
      </c>
      <c r="C1" s="24" t="s">
        <v>51</v>
      </c>
      <c r="D1" s="24" t="s">
        <v>50</v>
      </c>
      <c r="E1" s="24" t="s">
        <v>49</v>
      </c>
      <c r="F1" s="24" t="s">
        <v>48</v>
      </c>
      <c r="G1" s="24" t="s">
        <v>47</v>
      </c>
      <c r="H1" s="24" t="s">
        <v>46</v>
      </c>
      <c r="I1" s="24" t="s">
        <v>45</v>
      </c>
      <c r="J1" s="24" t="s">
        <v>44</v>
      </c>
      <c r="K1" s="24" t="s">
        <v>43</v>
      </c>
      <c r="L1" s="24" t="s">
        <v>42</v>
      </c>
      <c r="M1" s="24" t="s">
        <v>41</v>
      </c>
      <c r="N1" s="24" t="s">
        <v>33</v>
      </c>
      <c r="O1" s="24" t="s">
        <v>40</v>
      </c>
    </row>
    <row r="2" spans="1:15" x14ac:dyDescent="0.2">
      <c r="A2" s="19" t="s">
        <v>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</row>
    <row r="3" spans="1:15" x14ac:dyDescent="0.2">
      <c r="A3" t="s">
        <v>38</v>
      </c>
      <c r="B3" s="3">
        <f>15*10000+3*5000+4*1500+200</f>
        <v>171200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">
        <f>SUM(B3:M3)</f>
        <v>171200</v>
      </c>
    </row>
    <row r="4" spans="1:15" x14ac:dyDescent="0.2">
      <c r="A4" s="23" t="s">
        <v>37</v>
      </c>
      <c r="B4" s="16"/>
      <c r="C4" s="16"/>
      <c r="D4" s="16">
        <v>140000</v>
      </c>
      <c r="E4" s="16"/>
      <c r="F4" s="16"/>
      <c r="G4" s="16"/>
      <c r="H4" s="16"/>
      <c r="I4" s="16"/>
      <c r="J4" s="16"/>
      <c r="K4" s="16"/>
      <c r="L4" s="16"/>
      <c r="M4" s="16"/>
      <c r="N4" s="15">
        <f>SUM(B4:M4)</f>
        <v>140000</v>
      </c>
    </row>
    <row r="5" spans="1:15" x14ac:dyDescent="0.2">
      <c r="A5" s="22" t="s">
        <v>36</v>
      </c>
      <c r="B5" s="13">
        <v>11500</v>
      </c>
      <c r="C5" s="13">
        <v>40000</v>
      </c>
      <c r="D5" s="13">
        <v>30000</v>
      </c>
      <c r="E5" s="13"/>
      <c r="F5" s="13"/>
      <c r="G5" s="13"/>
      <c r="H5" s="13"/>
      <c r="I5" s="13"/>
      <c r="J5" s="13"/>
      <c r="K5" s="13"/>
      <c r="L5" s="13"/>
      <c r="M5" s="13"/>
      <c r="N5" s="12">
        <f>SUM(B5:M5)</f>
        <v>81500</v>
      </c>
    </row>
    <row r="6" spans="1:15" x14ac:dyDescent="0.2">
      <c r="A6" s="22" t="s">
        <v>35</v>
      </c>
      <c r="B6" s="13"/>
      <c r="C6" s="13"/>
      <c r="D6" s="13">
        <v>5800</v>
      </c>
      <c r="E6" s="13"/>
      <c r="F6" s="13"/>
      <c r="G6" s="13"/>
      <c r="H6" s="13"/>
      <c r="I6" s="13"/>
      <c r="J6" s="13"/>
      <c r="K6" s="13"/>
      <c r="L6" s="13"/>
      <c r="M6" s="13"/>
      <c r="N6" s="12">
        <f>SUM(B6:M6)</f>
        <v>5800</v>
      </c>
    </row>
    <row r="7" spans="1:15" ht="16" thickBot="1" x14ac:dyDescent="0.25">
      <c r="A7" t="s">
        <v>34</v>
      </c>
      <c r="B7" s="21">
        <f>ROUND(35000/3,0)</f>
        <v>11667</v>
      </c>
      <c r="C7" s="21">
        <f>ROUND(35000/3,0)</f>
        <v>11667</v>
      </c>
      <c r="D7" s="21">
        <f>ROUND(35000/3,0)-1</f>
        <v>11666</v>
      </c>
      <c r="E7" s="21">
        <f>ROUND(35000/3,0)</f>
        <v>11667</v>
      </c>
      <c r="F7" s="21">
        <f>ROUND(35000/3,0)</f>
        <v>11667</v>
      </c>
      <c r="G7" s="21">
        <f>ROUND(35000/3,0)-1</f>
        <v>11666</v>
      </c>
      <c r="H7" s="21">
        <f>ROUND(35000/3,0)</f>
        <v>11667</v>
      </c>
      <c r="I7" s="21">
        <f>ROUND(35000/3,0)</f>
        <v>11667</v>
      </c>
      <c r="J7" s="21">
        <f>ROUND(35000/3,0)-1</f>
        <v>11666</v>
      </c>
      <c r="K7" s="21">
        <f>ROUND(35000/3,0)</f>
        <v>11667</v>
      </c>
      <c r="L7" s="21">
        <f>ROUND(35000/3,0)</f>
        <v>11667</v>
      </c>
      <c r="M7" s="21">
        <f>ROUND(35000/3,0)-1</f>
        <v>11666</v>
      </c>
      <c r="N7" s="20">
        <f>SUM(B7:M7)</f>
        <v>140000</v>
      </c>
    </row>
    <row r="8" spans="1:15" ht="16" thickTop="1" x14ac:dyDescent="0.2">
      <c r="A8" s="6" t="s">
        <v>33</v>
      </c>
      <c r="B8" s="7">
        <f t="shared" ref="B8:N8" si="0">SUM(B2:B7)</f>
        <v>194367</v>
      </c>
      <c r="C8" s="7">
        <f t="shared" si="0"/>
        <v>51667</v>
      </c>
      <c r="D8" s="7">
        <f t="shared" si="0"/>
        <v>187466</v>
      </c>
      <c r="E8" s="7">
        <f t="shared" si="0"/>
        <v>11667</v>
      </c>
      <c r="F8" s="7">
        <f t="shared" si="0"/>
        <v>11667</v>
      </c>
      <c r="G8" s="7">
        <f t="shared" si="0"/>
        <v>11666</v>
      </c>
      <c r="H8" s="7">
        <f t="shared" si="0"/>
        <v>11667</v>
      </c>
      <c r="I8" s="7">
        <f t="shared" si="0"/>
        <v>11667</v>
      </c>
      <c r="J8" s="7">
        <f t="shared" si="0"/>
        <v>11666</v>
      </c>
      <c r="K8" s="7">
        <f t="shared" si="0"/>
        <v>11667</v>
      </c>
      <c r="L8" s="7">
        <f t="shared" si="0"/>
        <v>11667</v>
      </c>
      <c r="M8" s="7">
        <f t="shared" si="0"/>
        <v>11666</v>
      </c>
      <c r="N8" s="2">
        <f t="shared" si="0"/>
        <v>538500</v>
      </c>
    </row>
    <row r="9" spans="1:15" x14ac:dyDescent="0.2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3"/>
    </row>
    <row r="10" spans="1:15" x14ac:dyDescent="0.2">
      <c r="A10" s="19" t="s">
        <v>32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3"/>
    </row>
    <row r="11" spans="1:15" x14ac:dyDescent="0.2">
      <c r="A11" s="18" t="s">
        <v>31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8">
        <f>SUM(N12:N15)</f>
        <v>140000</v>
      </c>
    </row>
    <row r="12" spans="1:15" x14ac:dyDescent="0.2">
      <c r="A12" s="1" t="s">
        <v>30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2">
        <f>SUM(B12:M12)</f>
        <v>0</v>
      </c>
    </row>
    <row r="13" spans="1:15" x14ac:dyDescent="0.2">
      <c r="A13" s="1" t="s">
        <v>53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">
        <f>SUM(B13:M13)</f>
        <v>0</v>
      </c>
    </row>
    <row r="14" spans="1:15" x14ac:dyDescent="0.2">
      <c r="A14" s="1" t="s">
        <v>29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2">
        <f>SUM(B14:M14)</f>
        <v>0</v>
      </c>
    </row>
    <row r="15" spans="1:15" x14ac:dyDescent="0.2">
      <c r="A15" s="17" t="s">
        <v>28</v>
      </c>
      <c r="B15" s="16"/>
      <c r="C15" s="16"/>
      <c r="D15" s="16"/>
      <c r="E15" s="16"/>
      <c r="F15" s="16">
        <v>70000</v>
      </c>
      <c r="G15" s="16"/>
      <c r="H15" s="16"/>
      <c r="I15" s="16"/>
      <c r="J15" s="16"/>
      <c r="K15" s="16"/>
      <c r="L15" s="16">
        <v>70000</v>
      </c>
      <c r="M15" s="16"/>
      <c r="N15" s="15">
        <f>SUM(B15:M15)</f>
        <v>140000</v>
      </c>
    </row>
    <row r="16" spans="1:15" x14ac:dyDescent="0.2">
      <c r="A16" s="11" t="s">
        <v>27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8">
        <f>SUM(N17:N19)</f>
        <v>74430.92</v>
      </c>
    </row>
    <row r="17" spans="1:14" x14ac:dyDescent="0.2">
      <c r="A17" s="1" t="s">
        <v>26</v>
      </c>
      <c r="B17" s="3">
        <v>5750</v>
      </c>
      <c r="C17" s="3">
        <v>5750</v>
      </c>
      <c r="D17" s="3">
        <v>5750</v>
      </c>
      <c r="E17" s="3">
        <v>5750</v>
      </c>
      <c r="F17" s="3">
        <v>5750</v>
      </c>
      <c r="G17" s="3">
        <v>5750</v>
      </c>
      <c r="H17" s="3">
        <v>5750</v>
      </c>
      <c r="I17" s="3">
        <v>5750</v>
      </c>
      <c r="J17" s="3">
        <v>5750</v>
      </c>
      <c r="K17" s="3">
        <v>5750</v>
      </c>
      <c r="L17" s="3">
        <v>5750</v>
      </c>
      <c r="M17" s="3">
        <v>5750</v>
      </c>
      <c r="N17" s="2">
        <f>SUM(B17:M17)</f>
        <v>69000</v>
      </c>
    </row>
    <row r="18" spans="1:14" x14ac:dyDescent="0.2">
      <c r="A18" s="1" t="s">
        <v>25</v>
      </c>
      <c r="B18" s="3">
        <v>500</v>
      </c>
      <c r="C18" s="3"/>
      <c r="D18" s="3">
        <v>500</v>
      </c>
      <c r="E18" s="3"/>
      <c r="F18" s="3">
        <v>500</v>
      </c>
      <c r="G18" s="3"/>
      <c r="H18" s="3">
        <v>500</v>
      </c>
      <c r="I18" s="3"/>
      <c r="J18" s="3">
        <v>500</v>
      </c>
      <c r="K18" s="3"/>
      <c r="L18" s="3">
        <v>500</v>
      </c>
      <c r="M18" s="3"/>
      <c r="N18" s="2">
        <f>SUM(B18:M18)</f>
        <v>3000</v>
      </c>
    </row>
    <row r="19" spans="1:14" x14ac:dyDescent="0.2">
      <c r="A19" s="1" t="s">
        <v>24</v>
      </c>
      <c r="B19" s="3">
        <v>750</v>
      </c>
      <c r="C19" s="3"/>
      <c r="D19" s="3"/>
      <c r="E19" s="3"/>
      <c r="F19" s="3"/>
      <c r="G19" s="3"/>
      <c r="H19" s="3"/>
      <c r="I19" s="3">
        <v>780.92</v>
      </c>
      <c r="J19" s="3"/>
      <c r="K19" s="3"/>
      <c r="L19" s="3">
        <v>900</v>
      </c>
      <c r="M19" s="3"/>
      <c r="N19" s="2">
        <f>SUM(B19:M19)</f>
        <v>2430.92</v>
      </c>
    </row>
    <row r="20" spans="1:14" x14ac:dyDescent="0.2">
      <c r="A20" s="11" t="s">
        <v>23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8">
        <f>SUM(N21:N27)</f>
        <v>123195</v>
      </c>
    </row>
    <row r="21" spans="1:14" x14ac:dyDescent="0.2">
      <c r="A21" s="14" t="s">
        <v>22</v>
      </c>
      <c r="B21" s="13"/>
      <c r="C21" s="13"/>
      <c r="D21" s="13">
        <v>4060</v>
      </c>
      <c r="E21" s="13"/>
      <c r="F21" s="13"/>
      <c r="G21" s="13"/>
      <c r="H21" s="13"/>
      <c r="I21" s="13"/>
      <c r="J21" s="13"/>
      <c r="K21" s="13"/>
      <c r="L21" s="13"/>
      <c r="M21" s="13"/>
      <c r="N21" s="12">
        <f t="shared" ref="N21:N27" si="1">SUM(B21:M21)</f>
        <v>4060</v>
      </c>
    </row>
    <row r="22" spans="1:14" x14ac:dyDescent="0.2">
      <c r="A22" s="14" t="s">
        <v>21</v>
      </c>
      <c r="B22" s="13"/>
      <c r="C22" s="13"/>
      <c r="D22" s="13"/>
      <c r="E22" s="13">
        <v>13500</v>
      </c>
      <c r="F22" s="13"/>
      <c r="G22" s="13"/>
      <c r="H22" s="13"/>
      <c r="I22" s="13"/>
      <c r="J22" s="13"/>
      <c r="K22" s="13"/>
      <c r="L22" s="13"/>
      <c r="M22" s="13"/>
      <c r="N22" s="12">
        <f t="shared" si="1"/>
        <v>13500</v>
      </c>
    </row>
    <row r="23" spans="1:14" x14ac:dyDescent="0.2">
      <c r="A23" s="14" t="s">
        <v>20</v>
      </c>
      <c r="B23" s="13"/>
      <c r="C23" s="13">
        <v>500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2">
        <f t="shared" si="1"/>
        <v>500</v>
      </c>
    </row>
    <row r="24" spans="1:14" x14ac:dyDescent="0.2">
      <c r="A24" s="14" t="s">
        <v>19</v>
      </c>
      <c r="B24" s="13"/>
      <c r="C24" s="13"/>
      <c r="D24" s="13">
        <v>4485</v>
      </c>
      <c r="E24" s="13"/>
      <c r="F24" s="13"/>
      <c r="G24" s="13"/>
      <c r="H24" s="13"/>
      <c r="I24" s="13"/>
      <c r="J24" s="13"/>
      <c r="K24" s="13"/>
      <c r="L24" s="13"/>
      <c r="M24" s="13"/>
      <c r="N24" s="12">
        <f t="shared" si="1"/>
        <v>4485</v>
      </c>
    </row>
    <row r="25" spans="1:14" x14ac:dyDescent="0.2">
      <c r="A25" s="14" t="s">
        <v>18</v>
      </c>
      <c r="B25" s="13"/>
      <c r="C25" s="13"/>
      <c r="D25" s="13">
        <v>650</v>
      </c>
      <c r="E25" s="13"/>
      <c r="F25" s="13"/>
      <c r="G25" s="13"/>
      <c r="H25" s="13"/>
      <c r="I25" s="13"/>
      <c r="J25" s="13"/>
      <c r="K25" s="13"/>
      <c r="L25" s="13"/>
      <c r="M25" s="13"/>
      <c r="N25" s="12">
        <f t="shared" si="1"/>
        <v>650</v>
      </c>
    </row>
    <row r="26" spans="1:14" x14ac:dyDescent="0.2">
      <c r="A26" s="14" t="s">
        <v>17</v>
      </c>
      <c r="B26" s="13"/>
      <c r="C26" s="13"/>
      <c r="D26" s="13"/>
      <c r="E26" s="13">
        <v>95500</v>
      </c>
      <c r="F26" s="13"/>
      <c r="G26" s="13"/>
      <c r="H26" s="13"/>
      <c r="I26" s="13"/>
      <c r="J26" s="13"/>
      <c r="K26" s="13"/>
      <c r="L26" s="13"/>
      <c r="M26" s="13"/>
      <c r="N26" s="12">
        <f t="shared" si="1"/>
        <v>95500</v>
      </c>
    </row>
    <row r="27" spans="1:14" x14ac:dyDescent="0.2">
      <c r="A27" s="14" t="s">
        <v>2</v>
      </c>
      <c r="B27" s="13"/>
      <c r="C27" s="13"/>
      <c r="D27" s="13">
        <v>4500</v>
      </c>
      <c r="E27" s="13"/>
      <c r="F27" s="13"/>
      <c r="G27" s="13"/>
      <c r="H27" s="13"/>
      <c r="I27" s="13"/>
      <c r="J27" s="13"/>
      <c r="K27" s="13"/>
      <c r="L27" s="13"/>
      <c r="M27" s="13"/>
      <c r="N27" s="12">
        <f t="shared" si="1"/>
        <v>4500</v>
      </c>
    </row>
    <row r="28" spans="1:14" x14ac:dyDescent="0.2">
      <c r="A28" s="11" t="s">
        <v>16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8">
        <f>SUM(N29:N31)</f>
        <v>14787</v>
      </c>
    </row>
    <row r="29" spans="1:14" x14ac:dyDescent="0.2">
      <c r="A29" s="1" t="s">
        <v>15</v>
      </c>
      <c r="B29" s="7">
        <v>250</v>
      </c>
      <c r="C29" s="7">
        <v>250</v>
      </c>
      <c r="D29" s="7">
        <v>250</v>
      </c>
      <c r="E29" s="7">
        <v>250</v>
      </c>
      <c r="F29" s="7">
        <v>250</v>
      </c>
      <c r="G29" s="7">
        <v>250</v>
      </c>
      <c r="H29" s="7">
        <v>250</v>
      </c>
      <c r="I29" s="7">
        <v>250</v>
      </c>
      <c r="J29" s="7">
        <v>250</v>
      </c>
      <c r="K29" s="7">
        <v>250</v>
      </c>
      <c r="L29" s="7">
        <v>250</v>
      </c>
      <c r="M29" s="7">
        <v>250</v>
      </c>
      <c r="N29" s="2">
        <f>SUM(B29:M29)</f>
        <v>3000</v>
      </c>
    </row>
    <row r="30" spans="1:14" x14ac:dyDescent="0.2">
      <c r="A30" s="1" t="s">
        <v>14</v>
      </c>
      <c r="B30" s="3">
        <v>382.25</v>
      </c>
      <c r="C30" s="3">
        <v>382.25</v>
      </c>
      <c r="D30" s="3">
        <v>382.25</v>
      </c>
      <c r="E30" s="3">
        <v>382.25</v>
      </c>
      <c r="F30" s="3">
        <v>382.25</v>
      </c>
      <c r="G30" s="3">
        <v>382.25</v>
      </c>
      <c r="H30" s="3">
        <v>382.25</v>
      </c>
      <c r="I30" s="3">
        <v>382.25</v>
      </c>
      <c r="J30" s="3">
        <v>382.25</v>
      </c>
      <c r="K30" s="3">
        <v>382.25</v>
      </c>
      <c r="L30" s="3">
        <v>382.25</v>
      </c>
      <c r="M30" s="3">
        <v>382.25</v>
      </c>
      <c r="N30" s="2">
        <f>SUM(B30:M30)</f>
        <v>4587</v>
      </c>
    </row>
    <row r="31" spans="1:14" x14ac:dyDescent="0.2">
      <c r="A31" s="1" t="s">
        <v>13</v>
      </c>
      <c r="B31" s="3">
        <v>600</v>
      </c>
      <c r="C31" s="3">
        <v>600</v>
      </c>
      <c r="D31" s="3">
        <v>600</v>
      </c>
      <c r="E31" s="3">
        <v>600</v>
      </c>
      <c r="F31" s="3">
        <v>600</v>
      </c>
      <c r="G31" s="3">
        <v>600</v>
      </c>
      <c r="H31" s="3">
        <v>600</v>
      </c>
      <c r="I31" s="3">
        <v>600</v>
      </c>
      <c r="J31" s="3">
        <v>600</v>
      </c>
      <c r="K31" s="3">
        <v>600</v>
      </c>
      <c r="L31" s="3">
        <v>600</v>
      </c>
      <c r="M31" s="3">
        <v>600</v>
      </c>
      <c r="N31" s="2">
        <f>SUM(B31:M31)</f>
        <v>7200</v>
      </c>
    </row>
    <row r="32" spans="1:14" x14ac:dyDescent="0.2">
      <c r="A32" s="10" t="s">
        <v>12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8">
        <f>SUM(N33:N43)</f>
        <v>149999.4</v>
      </c>
    </row>
    <row r="33" spans="1:14" x14ac:dyDescent="0.2">
      <c r="A33" s="1" t="s">
        <v>11</v>
      </c>
      <c r="B33" s="7"/>
      <c r="C33" s="7"/>
      <c r="D33" s="7"/>
      <c r="E33" s="7">
        <v>4000</v>
      </c>
      <c r="F33" s="7"/>
      <c r="G33" s="7"/>
      <c r="H33" s="7"/>
      <c r="I33" s="7"/>
      <c r="J33" s="7"/>
      <c r="K33" s="7"/>
      <c r="L33" s="7"/>
      <c r="M33" s="7"/>
      <c r="N33" s="2">
        <f t="shared" ref="N33:N43" si="2">SUM(B33:M33)</f>
        <v>4000</v>
      </c>
    </row>
    <row r="34" spans="1:14" x14ac:dyDescent="0.2">
      <c r="A34" s="1" t="s">
        <v>10</v>
      </c>
      <c r="B34" s="7">
        <v>575</v>
      </c>
      <c r="C34" s="7">
        <v>575</v>
      </c>
      <c r="D34" s="7">
        <v>575</v>
      </c>
      <c r="E34" s="7">
        <v>575</v>
      </c>
      <c r="F34" s="7">
        <v>575</v>
      </c>
      <c r="G34" s="7">
        <v>575</v>
      </c>
      <c r="H34" s="7">
        <v>575</v>
      </c>
      <c r="I34" s="7">
        <v>575</v>
      </c>
      <c r="J34" s="7">
        <v>575</v>
      </c>
      <c r="K34" s="7">
        <v>575</v>
      </c>
      <c r="L34" s="7">
        <v>575</v>
      </c>
      <c r="M34" s="7">
        <v>575</v>
      </c>
      <c r="N34" s="2">
        <f t="shared" si="2"/>
        <v>6900</v>
      </c>
    </row>
    <row r="35" spans="1:14" x14ac:dyDescent="0.2">
      <c r="A35" s="1" t="s">
        <v>9</v>
      </c>
      <c r="B35" s="7">
        <v>39.950000000000003</v>
      </c>
      <c r="C35" s="7">
        <v>39.950000000000003</v>
      </c>
      <c r="D35" s="7">
        <v>39.950000000000003</v>
      </c>
      <c r="E35" s="7">
        <v>39.950000000000003</v>
      </c>
      <c r="F35" s="7">
        <f>900+39.95</f>
        <v>939.95</v>
      </c>
      <c r="G35" s="7">
        <v>39.950000000000003</v>
      </c>
      <c r="H35" s="7">
        <v>39.950000000000003</v>
      </c>
      <c r="I35" s="7">
        <v>39.950000000000003</v>
      </c>
      <c r="J35" s="7">
        <v>39.950000000000003</v>
      </c>
      <c r="K35" s="7">
        <v>39.950000000000003</v>
      </c>
      <c r="L35" s="7">
        <v>39.950000000000003</v>
      </c>
      <c r="M35" s="7">
        <v>39.950000000000003</v>
      </c>
      <c r="N35" s="2">
        <f t="shared" si="2"/>
        <v>1379.4000000000003</v>
      </c>
    </row>
    <row r="36" spans="1:14" x14ac:dyDescent="0.2">
      <c r="A36" s="1" t="s">
        <v>8</v>
      </c>
      <c r="B36" s="7">
        <f>B3*0.15/12</f>
        <v>2140</v>
      </c>
      <c r="C36" s="7">
        <f t="shared" ref="C36:M36" si="3">B36</f>
        <v>2140</v>
      </c>
      <c r="D36" s="7">
        <f t="shared" si="3"/>
        <v>2140</v>
      </c>
      <c r="E36" s="7">
        <f t="shared" si="3"/>
        <v>2140</v>
      </c>
      <c r="F36" s="7">
        <f t="shared" si="3"/>
        <v>2140</v>
      </c>
      <c r="G36" s="7">
        <f t="shared" si="3"/>
        <v>2140</v>
      </c>
      <c r="H36" s="7">
        <f t="shared" si="3"/>
        <v>2140</v>
      </c>
      <c r="I36" s="7">
        <f t="shared" si="3"/>
        <v>2140</v>
      </c>
      <c r="J36" s="7">
        <f t="shared" si="3"/>
        <v>2140</v>
      </c>
      <c r="K36" s="7">
        <f t="shared" si="3"/>
        <v>2140</v>
      </c>
      <c r="L36" s="7">
        <f t="shared" si="3"/>
        <v>2140</v>
      </c>
      <c r="M36" s="7">
        <f t="shared" si="3"/>
        <v>2140</v>
      </c>
      <c r="N36" s="2">
        <f t="shared" si="2"/>
        <v>25680</v>
      </c>
    </row>
    <row r="37" spans="1:14" x14ac:dyDescent="0.2">
      <c r="A37" s="1" t="s">
        <v>7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2">
        <f t="shared" si="2"/>
        <v>0</v>
      </c>
    </row>
    <row r="38" spans="1:14" x14ac:dyDescent="0.2">
      <c r="A38" s="1" t="s">
        <v>6</v>
      </c>
      <c r="B38" s="7">
        <v>8670</v>
      </c>
      <c r="C38" s="7">
        <v>8670</v>
      </c>
      <c r="D38" s="7">
        <v>8670</v>
      </c>
      <c r="E38" s="7">
        <v>8670</v>
      </c>
      <c r="F38" s="7">
        <v>8670</v>
      </c>
      <c r="G38" s="7">
        <v>8670</v>
      </c>
      <c r="H38" s="7">
        <v>8670</v>
      </c>
      <c r="I38" s="7">
        <v>8670</v>
      </c>
      <c r="J38" s="7">
        <v>8670</v>
      </c>
      <c r="K38" s="7">
        <v>8670</v>
      </c>
      <c r="L38" s="7">
        <v>8670</v>
      </c>
      <c r="M38" s="7">
        <v>8670</v>
      </c>
      <c r="N38" s="2">
        <f t="shared" si="2"/>
        <v>104040</v>
      </c>
    </row>
    <row r="39" spans="1:14" x14ac:dyDescent="0.2">
      <c r="A39" s="1" t="s">
        <v>55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2">
        <f t="shared" si="2"/>
        <v>0</v>
      </c>
    </row>
    <row r="40" spans="1:14" x14ac:dyDescent="0.2">
      <c r="A40" s="1" t="s">
        <v>5</v>
      </c>
      <c r="B40" s="3"/>
      <c r="C40" s="3">
        <v>2000</v>
      </c>
      <c r="D40" s="3"/>
      <c r="E40" s="3"/>
      <c r="F40" s="3">
        <v>2000</v>
      </c>
      <c r="G40" s="3"/>
      <c r="H40" s="3"/>
      <c r="I40" s="3">
        <v>2000</v>
      </c>
      <c r="J40" s="3"/>
      <c r="K40" s="3"/>
      <c r="L40" s="3">
        <v>2000</v>
      </c>
      <c r="M40" s="3"/>
      <c r="N40" s="2">
        <f t="shared" si="2"/>
        <v>8000</v>
      </c>
    </row>
    <row r="41" spans="1:14" x14ac:dyDescent="0.2">
      <c r="A41" s="1" t="s">
        <v>4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2">
        <f t="shared" si="2"/>
        <v>0</v>
      </c>
    </row>
    <row r="42" spans="1:14" x14ac:dyDescent="0.2">
      <c r="A42" s="1" t="s">
        <v>3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2">
        <f t="shared" si="2"/>
        <v>0</v>
      </c>
    </row>
    <row r="43" spans="1:14" ht="16" thickBot="1" x14ac:dyDescent="0.25">
      <c r="A43" s="1" t="s">
        <v>2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2">
        <f t="shared" si="2"/>
        <v>0</v>
      </c>
    </row>
    <row r="44" spans="1:14" ht="17" thickTop="1" thickBot="1" x14ac:dyDescent="0.25">
      <c r="A44" s="6" t="s">
        <v>1</v>
      </c>
      <c r="B44" s="5">
        <f t="shared" ref="B44:M44" si="4">SUM(B12:B43)</f>
        <v>19657.2</v>
      </c>
      <c r="C44" s="5">
        <f t="shared" si="4"/>
        <v>20907.2</v>
      </c>
      <c r="D44" s="5">
        <f t="shared" si="4"/>
        <v>32602.2</v>
      </c>
      <c r="E44" s="5">
        <f t="shared" si="4"/>
        <v>131407.20000000001</v>
      </c>
      <c r="F44" s="5">
        <f t="shared" si="4"/>
        <v>91807.2</v>
      </c>
      <c r="G44" s="5">
        <f t="shared" si="4"/>
        <v>18407.2</v>
      </c>
      <c r="H44" s="5">
        <f t="shared" si="4"/>
        <v>18907.2</v>
      </c>
      <c r="I44" s="5">
        <f t="shared" si="4"/>
        <v>21188.120000000003</v>
      </c>
      <c r="J44" s="5">
        <f t="shared" si="4"/>
        <v>18907.2</v>
      </c>
      <c r="K44" s="5">
        <f t="shared" si="4"/>
        <v>18407.2</v>
      </c>
      <c r="L44" s="5">
        <f t="shared" si="4"/>
        <v>91807.2</v>
      </c>
      <c r="M44" s="5">
        <f t="shared" si="4"/>
        <v>18407.2</v>
      </c>
      <c r="N44" s="4">
        <f>SUM(N32,N28,N11,N16,N20)</f>
        <v>502412.32</v>
      </c>
    </row>
    <row r="45" spans="1:14" ht="16" thickTop="1" x14ac:dyDescent="0.2">
      <c r="A45" s="1" t="s">
        <v>0</v>
      </c>
      <c r="B45" s="3">
        <f t="shared" ref="B45:N45" si="5">B8-B44</f>
        <v>174709.8</v>
      </c>
      <c r="C45" s="3">
        <f t="shared" si="5"/>
        <v>30759.8</v>
      </c>
      <c r="D45" s="3">
        <f t="shared" si="5"/>
        <v>154863.79999999999</v>
      </c>
      <c r="E45" s="3">
        <f t="shared" si="5"/>
        <v>-119740.20000000001</v>
      </c>
      <c r="F45" s="3">
        <f t="shared" si="5"/>
        <v>-80140.2</v>
      </c>
      <c r="G45" s="3">
        <f t="shared" si="5"/>
        <v>-6741.2000000000007</v>
      </c>
      <c r="H45" s="3">
        <f t="shared" si="5"/>
        <v>-7240.2000000000007</v>
      </c>
      <c r="I45" s="3">
        <f t="shared" si="5"/>
        <v>-9521.1200000000026</v>
      </c>
      <c r="J45" s="3">
        <f t="shared" si="5"/>
        <v>-7241.2000000000007</v>
      </c>
      <c r="K45" s="3">
        <f t="shared" si="5"/>
        <v>-6740.2000000000007</v>
      </c>
      <c r="L45" s="3">
        <f t="shared" si="5"/>
        <v>-80140.2</v>
      </c>
      <c r="M45" s="3">
        <f t="shared" si="5"/>
        <v>-6741.2000000000007</v>
      </c>
      <c r="N45" s="2">
        <f t="shared" si="5"/>
        <v>36087.679999999993</v>
      </c>
    </row>
    <row r="46" spans="1:14" x14ac:dyDescent="0.2">
      <c r="A46" s="1" t="s">
        <v>54</v>
      </c>
      <c r="B46" s="7">
        <f>A47+B45</f>
        <v>446413.32</v>
      </c>
      <c r="C46" s="7">
        <f>B46+C45</f>
        <v>477173.12</v>
      </c>
      <c r="D46" s="7">
        <f t="shared" ref="D46:M46" si="6">C46+D45</f>
        <v>632036.91999999993</v>
      </c>
      <c r="E46" s="7">
        <f t="shared" si="6"/>
        <v>512296.71999999991</v>
      </c>
      <c r="F46" s="7">
        <f t="shared" si="6"/>
        <v>432156.5199999999</v>
      </c>
      <c r="G46" s="7">
        <f t="shared" si="6"/>
        <v>425415.31999999989</v>
      </c>
      <c r="H46" s="7">
        <f t="shared" si="6"/>
        <v>418175.11999999988</v>
      </c>
      <c r="I46" s="7">
        <f t="shared" si="6"/>
        <v>408653.99999999988</v>
      </c>
      <c r="J46" s="7">
        <f t="shared" si="6"/>
        <v>401412.79999999987</v>
      </c>
      <c r="K46" s="7">
        <f t="shared" si="6"/>
        <v>394672.59999999986</v>
      </c>
      <c r="L46" s="7">
        <f t="shared" si="6"/>
        <v>314532.39999999985</v>
      </c>
      <c r="M46" s="7">
        <f t="shared" si="6"/>
        <v>307791.19999999984</v>
      </c>
      <c r="N46" s="7">
        <f>A47+N45</f>
        <v>307791.2</v>
      </c>
    </row>
    <row r="47" spans="1:14" x14ac:dyDescent="0.2">
      <c r="A47" s="7">
        <f>271703.52</f>
        <v>271703.52</v>
      </c>
    </row>
  </sheetData>
  <phoneticPr fontId="6" type="noConversion"/>
  <pageMargins left="0.7" right="0.7" top="0.75" bottom="0.75" header="0.3" footer="0.3"/>
  <pageSetup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abSelected="1" workbookViewId="0">
      <pane ySplit="1" topLeftCell="A22" activePane="bottomLeft" state="frozen"/>
      <selection pane="bottomLeft" activeCell="M46" sqref="M46"/>
    </sheetView>
  </sheetViews>
  <sheetFormatPr baseColWidth="10" defaultColWidth="9.1640625" defaultRowHeight="15" x14ac:dyDescent="0.2"/>
  <cols>
    <col min="1" max="1" width="30" bestFit="1" customWidth="1"/>
    <col min="2" max="13" width="10.5" customWidth="1"/>
    <col min="14" max="14" width="11" customWidth="1"/>
    <col min="15" max="15" width="14" customWidth="1"/>
    <col min="16" max="16" width="35.33203125" style="33" bestFit="1" customWidth="1"/>
  </cols>
  <sheetData>
    <row r="1" spans="1:16" x14ac:dyDescent="0.2">
      <c r="B1" s="24" t="s">
        <v>52</v>
      </c>
      <c r="C1" s="24" t="s">
        <v>51</v>
      </c>
      <c r="D1" s="24" t="s">
        <v>50</v>
      </c>
      <c r="E1" s="24" t="s">
        <v>49</v>
      </c>
      <c r="F1" s="24" t="s">
        <v>48</v>
      </c>
      <c r="G1" s="24" t="s">
        <v>47</v>
      </c>
      <c r="H1" s="24" t="s">
        <v>46</v>
      </c>
      <c r="I1" s="24" t="s">
        <v>45</v>
      </c>
      <c r="J1" s="24" t="s">
        <v>44</v>
      </c>
      <c r="K1" s="24" t="s">
        <v>43</v>
      </c>
      <c r="L1" s="24" t="s">
        <v>42</v>
      </c>
      <c r="M1" s="24" t="s">
        <v>41</v>
      </c>
      <c r="N1" s="24" t="s">
        <v>33</v>
      </c>
      <c r="O1" s="24" t="s">
        <v>57</v>
      </c>
      <c r="P1" s="33" t="s">
        <v>59</v>
      </c>
    </row>
    <row r="2" spans="1:16" x14ac:dyDescent="0.2">
      <c r="A2" s="19" t="s">
        <v>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</row>
    <row r="3" spans="1:16" x14ac:dyDescent="0.2">
      <c r="A3" t="s">
        <v>38</v>
      </c>
      <c r="B3" s="3">
        <v>83000</v>
      </c>
      <c r="C3" s="3">
        <v>43000</v>
      </c>
      <c r="D3" s="3">
        <v>0</v>
      </c>
      <c r="E3" s="3">
        <v>15000</v>
      </c>
      <c r="F3" s="3">
        <v>10000</v>
      </c>
      <c r="G3" s="3">
        <v>0</v>
      </c>
      <c r="H3" s="3">
        <v>10000</v>
      </c>
      <c r="I3" s="3"/>
      <c r="J3" s="3"/>
      <c r="K3" s="3"/>
      <c r="L3" s="3"/>
      <c r="M3" s="3"/>
      <c r="N3" s="2">
        <f>SUM(B3:M3)</f>
        <v>161000</v>
      </c>
      <c r="O3" s="2">
        <f>SUM('2017 Delta from plan'!B3:H3)</f>
        <v>-10200</v>
      </c>
      <c r="P3" s="33" t="s">
        <v>68</v>
      </c>
    </row>
    <row r="4" spans="1:16" s="29" customFormat="1" x14ac:dyDescent="0.2">
      <c r="A4" s="29" t="s">
        <v>37</v>
      </c>
      <c r="B4" s="7"/>
      <c r="C4" s="7"/>
      <c r="D4" s="7"/>
      <c r="E4" s="7">
        <v>70875</v>
      </c>
      <c r="F4" s="7"/>
      <c r="G4" s="7">
        <v>74375</v>
      </c>
      <c r="H4" s="7"/>
      <c r="I4" s="7"/>
      <c r="J4" s="7"/>
      <c r="K4" s="7"/>
      <c r="L4" s="7"/>
      <c r="M4" s="7"/>
      <c r="N4" s="27">
        <f>SUM(B4:M4)</f>
        <v>145250</v>
      </c>
      <c r="O4" s="27">
        <f>SUM('2017 Delta from plan'!B4:H4)</f>
        <v>5250</v>
      </c>
      <c r="P4" s="34" t="s">
        <v>68</v>
      </c>
    </row>
    <row r="5" spans="1:16" s="29" customFormat="1" x14ac:dyDescent="0.2">
      <c r="A5" s="29" t="s">
        <v>36</v>
      </c>
      <c r="B5" s="7"/>
      <c r="C5" s="7"/>
      <c r="D5" s="7">
        <v>81435</v>
      </c>
      <c r="E5" s="7"/>
      <c r="F5" s="7">
        <v>-595</v>
      </c>
      <c r="G5" s="7"/>
      <c r="H5" s="7"/>
      <c r="I5" s="7"/>
      <c r="J5" s="7"/>
      <c r="K5" s="7"/>
      <c r="L5" s="7"/>
      <c r="M5" s="7"/>
      <c r="N5" s="27">
        <f>SUM(B5:M5)</f>
        <v>80840</v>
      </c>
      <c r="O5" s="27">
        <f>SUM('2017 Delta from plan'!B5:H5)</f>
        <v>-660</v>
      </c>
      <c r="P5" s="34" t="s">
        <v>68</v>
      </c>
    </row>
    <row r="6" spans="1:16" s="29" customFormat="1" x14ac:dyDescent="0.2">
      <c r="A6" s="29" t="s">
        <v>35</v>
      </c>
      <c r="B6" s="7"/>
      <c r="C6" s="7"/>
      <c r="D6" s="7">
        <v>2000</v>
      </c>
      <c r="E6" s="7">
        <v>4500</v>
      </c>
      <c r="F6" s="7"/>
      <c r="G6" s="7"/>
      <c r="H6" s="7">
        <v>7587</v>
      </c>
      <c r="I6" s="7"/>
      <c r="J6" s="7"/>
      <c r="K6" s="7"/>
      <c r="L6" s="7"/>
      <c r="M6" s="7"/>
      <c r="N6" s="27">
        <f>SUM(B6:M6)</f>
        <v>14087</v>
      </c>
      <c r="O6" s="27">
        <f>SUM('2017 Delta from plan'!B6:H6)</f>
        <v>8287</v>
      </c>
      <c r="P6" s="34" t="s">
        <v>68</v>
      </c>
    </row>
    <row r="7" spans="1:16" ht="16" thickBot="1" x14ac:dyDescent="0.25">
      <c r="A7" t="s">
        <v>34</v>
      </c>
      <c r="B7" s="21">
        <v>11666.67</v>
      </c>
      <c r="C7" s="21"/>
      <c r="D7" s="21">
        <v>11666.67</v>
      </c>
      <c r="E7" s="21">
        <v>23333.34</v>
      </c>
      <c r="F7" s="21">
        <v>11666.66</v>
      </c>
      <c r="G7" s="21">
        <v>11666.66</v>
      </c>
      <c r="H7" s="21">
        <v>11666.66</v>
      </c>
      <c r="I7" s="21">
        <v>11666.66</v>
      </c>
      <c r="J7" s="21">
        <v>11666.66</v>
      </c>
      <c r="K7" s="21">
        <v>11666.66</v>
      </c>
      <c r="L7" s="21">
        <v>11666.66</v>
      </c>
      <c r="M7" s="21">
        <v>11667</v>
      </c>
      <c r="N7" s="20">
        <f>SUM(B7:M7)</f>
        <v>140000.30000000002</v>
      </c>
      <c r="O7" s="2">
        <f>SUM('2017 Delta from plan'!B7:H7)</f>
        <v>-0.34000000000014552</v>
      </c>
      <c r="P7" s="33" t="s">
        <v>60</v>
      </c>
    </row>
    <row r="8" spans="1:16" ht="16" thickTop="1" x14ac:dyDescent="0.2">
      <c r="A8" s="6" t="s">
        <v>33</v>
      </c>
      <c r="B8" s="7">
        <f t="shared" ref="B8:N8" si="0">SUM(B2:B7)</f>
        <v>94666.67</v>
      </c>
      <c r="C8" s="7">
        <f t="shared" si="0"/>
        <v>43000</v>
      </c>
      <c r="D8" s="7">
        <f t="shared" si="0"/>
        <v>95101.67</v>
      </c>
      <c r="E8" s="7">
        <f t="shared" si="0"/>
        <v>113708.34</v>
      </c>
      <c r="F8" s="7">
        <f t="shared" si="0"/>
        <v>21071.66</v>
      </c>
      <c r="G8" s="7">
        <f t="shared" si="0"/>
        <v>86041.66</v>
      </c>
      <c r="H8" s="7">
        <f t="shared" si="0"/>
        <v>29253.66</v>
      </c>
      <c r="I8" s="7">
        <f t="shared" si="0"/>
        <v>11666.66</v>
      </c>
      <c r="J8" s="7">
        <f t="shared" si="0"/>
        <v>11666.66</v>
      </c>
      <c r="K8" s="7">
        <f t="shared" si="0"/>
        <v>11666.66</v>
      </c>
      <c r="L8" s="7">
        <f t="shared" si="0"/>
        <v>11666.66</v>
      </c>
      <c r="M8" s="7">
        <f t="shared" si="0"/>
        <v>11667</v>
      </c>
      <c r="N8" s="2">
        <f t="shared" si="0"/>
        <v>541177.30000000005</v>
      </c>
      <c r="O8" s="2">
        <f>SUM('2017 Delta from plan'!B8:H8)</f>
        <v>2676.66</v>
      </c>
    </row>
    <row r="9" spans="1:16" x14ac:dyDescent="0.2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3"/>
    </row>
    <row r="10" spans="1:16" x14ac:dyDescent="0.2">
      <c r="A10" s="19" t="s">
        <v>32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3"/>
    </row>
    <row r="11" spans="1:16" x14ac:dyDescent="0.2">
      <c r="A11" s="18" t="s">
        <v>31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8">
        <f>SUM(N12:N15)</f>
        <v>71747</v>
      </c>
      <c r="O11" s="8">
        <f>SUM(O12:O15)</f>
        <v>0</v>
      </c>
    </row>
    <row r="12" spans="1:16" x14ac:dyDescent="0.2">
      <c r="A12" s="1" t="s">
        <v>30</v>
      </c>
      <c r="B12" s="3"/>
      <c r="C12" s="3"/>
      <c r="D12" s="3"/>
      <c r="E12" s="3"/>
      <c r="F12" s="3"/>
      <c r="G12" s="3"/>
      <c r="H12" s="3"/>
      <c r="I12" s="3"/>
      <c r="J12" s="3">
        <v>1747</v>
      </c>
      <c r="K12" s="3"/>
      <c r="L12" s="3"/>
      <c r="M12" s="3"/>
      <c r="N12" s="2">
        <f>SUM(B12:M12)</f>
        <v>1747</v>
      </c>
      <c r="O12" s="2"/>
    </row>
    <row r="13" spans="1:16" x14ac:dyDescent="0.2">
      <c r="A13" s="1" t="s">
        <v>53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">
        <f>SUM(B13:M13)</f>
        <v>0</v>
      </c>
      <c r="O13" s="2"/>
    </row>
    <row r="14" spans="1:16" x14ac:dyDescent="0.2">
      <c r="A14" s="1" t="s">
        <v>29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2">
        <f>SUM(B14:M14)</f>
        <v>0</v>
      </c>
      <c r="O14" s="2"/>
    </row>
    <row r="15" spans="1:16" s="29" customFormat="1" x14ac:dyDescent="0.2">
      <c r="A15" s="30" t="s">
        <v>28</v>
      </c>
      <c r="B15" s="7"/>
      <c r="C15" s="7"/>
      <c r="D15" s="7"/>
      <c r="E15" s="7">
        <v>46666.68</v>
      </c>
      <c r="F15" s="7">
        <v>11666.67</v>
      </c>
      <c r="G15" s="7">
        <v>11666.65</v>
      </c>
      <c r="H15" s="7"/>
      <c r="I15" s="7"/>
      <c r="J15" s="7"/>
      <c r="K15" s="7"/>
      <c r="L15" s="7"/>
      <c r="M15" s="7"/>
      <c r="N15" s="27">
        <f>SUM(B15:M15)</f>
        <v>70000</v>
      </c>
      <c r="O15" s="27">
        <f>SUM('2017 Delta from plan'!B15:H15)</f>
        <v>0</v>
      </c>
      <c r="P15" s="34" t="s">
        <v>60</v>
      </c>
    </row>
    <row r="16" spans="1:16" x14ac:dyDescent="0.2">
      <c r="A16" s="11" t="s">
        <v>27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8">
        <f>SUM(N17:N19)</f>
        <v>72912.78</v>
      </c>
      <c r="O16" s="8">
        <f>SUM(O17:O19)</f>
        <v>-687.75</v>
      </c>
      <c r="P16" s="36" t="s">
        <v>60</v>
      </c>
    </row>
    <row r="17" spans="1:16" x14ac:dyDescent="0.2">
      <c r="A17" s="1" t="s">
        <v>26</v>
      </c>
      <c r="B17" s="3">
        <v>5750</v>
      </c>
      <c r="C17" s="3">
        <v>5750</v>
      </c>
      <c r="D17" s="3">
        <v>5750</v>
      </c>
      <c r="E17" s="3">
        <v>5750</v>
      </c>
      <c r="F17" s="3">
        <v>5750</v>
      </c>
      <c r="G17" s="3">
        <v>5750</v>
      </c>
      <c r="H17" s="3">
        <v>5750</v>
      </c>
      <c r="I17" s="3">
        <v>5750</v>
      </c>
      <c r="J17" s="3">
        <v>5750</v>
      </c>
      <c r="K17" s="3">
        <v>6372.53</v>
      </c>
      <c r="L17" s="3">
        <v>6074</v>
      </c>
      <c r="M17" s="3">
        <v>6078</v>
      </c>
      <c r="N17" s="2">
        <f>SUM(B17:M17)</f>
        <v>70274.53</v>
      </c>
      <c r="O17" s="2">
        <f>SUM('2017 Delta from plan'!B17:H17)</f>
        <v>0</v>
      </c>
      <c r="P17" s="36"/>
    </row>
    <row r="18" spans="1:16" x14ac:dyDescent="0.2">
      <c r="A18" s="1" t="s">
        <v>25</v>
      </c>
      <c r="B18" s="3">
        <v>364.55</v>
      </c>
      <c r="C18" s="3">
        <v>340.49</v>
      </c>
      <c r="D18" s="3">
        <v>327.39</v>
      </c>
      <c r="E18" s="3">
        <v>408.56</v>
      </c>
      <c r="F18" s="3">
        <v>328.71</v>
      </c>
      <c r="G18" s="3"/>
      <c r="H18" s="3">
        <v>292.55</v>
      </c>
      <c r="I18" s="3">
        <v>576</v>
      </c>
      <c r="J18" s="3"/>
      <c r="K18" s="3"/>
      <c r="L18" s="3"/>
      <c r="M18" s="3"/>
      <c r="N18" s="2">
        <f>SUM(B18:M18)</f>
        <v>2638.25</v>
      </c>
      <c r="O18" s="2">
        <f>SUM('2017 Delta from plan'!B18:H18)</f>
        <v>62.25</v>
      </c>
      <c r="P18" s="36"/>
    </row>
    <row r="19" spans="1:16" x14ac:dyDescent="0.2">
      <c r="A19" s="1" t="s">
        <v>24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">
        <f>SUM(B19:M19)</f>
        <v>0</v>
      </c>
      <c r="O19" s="2">
        <f>SUM('2017 Delta from plan'!B19:H19)</f>
        <v>-750</v>
      </c>
      <c r="P19" s="36"/>
    </row>
    <row r="20" spans="1:16" x14ac:dyDescent="0.2">
      <c r="A20" s="11" t="s">
        <v>23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8">
        <f>SUM(N21:N27)</f>
        <v>120251.43</v>
      </c>
      <c r="O20" s="8">
        <f>SUM(O21:O27)</f>
        <v>-2943.5700000000097</v>
      </c>
      <c r="P20" s="36" t="s">
        <v>68</v>
      </c>
    </row>
    <row r="21" spans="1:16" s="29" customFormat="1" x14ac:dyDescent="0.2">
      <c r="A21" s="30" t="s">
        <v>22</v>
      </c>
      <c r="B21" s="7"/>
      <c r="C21" s="7"/>
      <c r="D21" s="7">
        <v>3502.1900000000005</v>
      </c>
      <c r="E21" s="7"/>
      <c r="F21" s="7">
        <v>35.83</v>
      </c>
      <c r="G21" s="7"/>
      <c r="H21" s="7"/>
      <c r="I21" s="7"/>
      <c r="J21" s="7"/>
      <c r="K21" s="7"/>
      <c r="L21" s="7"/>
      <c r="M21" s="7"/>
      <c r="N21" s="27">
        <f t="shared" ref="N21:N27" si="1">SUM(B21:M21)</f>
        <v>3538.0200000000004</v>
      </c>
      <c r="O21" s="27">
        <f>SUM('2017 Delta from plan'!B21:H21)</f>
        <v>-521.97999999999945</v>
      </c>
      <c r="P21" s="36"/>
    </row>
    <row r="22" spans="1:16" s="29" customFormat="1" x14ac:dyDescent="0.2">
      <c r="A22" s="30" t="s">
        <v>21</v>
      </c>
      <c r="B22" s="7"/>
      <c r="C22" s="7"/>
      <c r="D22" s="7">
        <v>2447.4699999999998</v>
      </c>
      <c r="E22" s="7">
        <v>13000</v>
      </c>
      <c r="F22" s="7"/>
      <c r="G22" s="7"/>
      <c r="H22" s="7">
        <v>1593.22</v>
      </c>
      <c r="I22" s="7"/>
      <c r="J22" s="7"/>
      <c r="K22" s="7"/>
      <c r="L22" s="7"/>
      <c r="M22" s="7"/>
      <c r="N22" s="27">
        <f t="shared" si="1"/>
        <v>17040.689999999999</v>
      </c>
      <c r="O22" s="27">
        <f>SUM('2017 Delta from plan'!B22:H22)</f>
        <v>3540.6899999999996</v>
      </c>
      <c r="P22" s="36"/>
    </row>
    <row r="23" spans="1:16" s="29" customFormat="1" x14ac:dyDescent="0.2">
      <c r="A23" s="30" t="s">
        <v>20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27">
        <f t="shared" si="1"/>
        <v>0</v>
      </c>
      <c r="O23" s="27">
        <f>SUM('2017 Delta from plan'!B23:H23)</f>
        <v>-500</v>
      </c>
      <c r="P23" s="36"/>
    </row>
    <row r="24" spans="1:16" s="29" customFormat="1" x14ac:dyDescent="0.2">
      <c r="A24" s="30" t="s">
        <v>19</v>
      </c>
      <c r="B24" s="7"/>
      <c r="C24" s="7"/>
      <c r="D24" s="7">
        <v>4485</v>
      </c>
      <c r="E24" s="7"/>
      <c r="F24" s="7"/>
      <c r="G24" s="7"/>
      <c r="H24" s="7"/>
      <c r="I24" s="7"/>
      <c r="J24" s="7"/>
      <c r="K24" s="7"/>
      <c r="L24" s="7"/>
      <c r="M24" s="7"/>
      <c r="N24" s="27">
        <f t="shared" si="1"/>
        <v>4485</v>
      </c>
      <c r="O24" s="27">
        <f>SUM('2017 Delta from plan'!B24:H24)</f>
        <v>0</v>
      </c>
      <c r="P24" s="36"/>
    </row>
    <row r="25" spans="1:16" s="29" customFormat="1" x14ac:dyDescent="0.2">
      <c r="A25" s="30" t="s">
        <v>18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27">
        <f t="shared" si="1"/>
        <v>0</v>
      </c>
      <c r="O25" s="27">
        <f>SUM('2017 Delta from plan'!B25:H25)</f>
        <v>-650</v>
      </c>
      <c r="P25" s="36"/>
    </row>
    <row r="26" spans="1:16" s="29" customFormat="1" x14ac:dyDescent="0.2">
      <c r="A26" s="30" t="s">
        <v>17</v>
      </c>
      <c r="B26" s="7"/>
      <c r="C26" s="7"/>
      <c r="D26" s="7">
        <v>20591.509999999998</v>
      </c>
      <c r="E26" s="7">
        <v>74596.209999999992</v>
      </c>
      <c r="F26" s="7"/>
      <c r="G26" s="7"/>
      <c r="H26" s="7"/>
      <c r="I26" s="7"/>
      <c r="J26" s="7"/>
      <c r="K26" s="7"/>
      <c r="L26" s="7"/>
      <c r="M26" s="7"/>
      <c r="N26" s="27">
        <f t="shared" si="1"/>
        <v>95187.719999999987</v>
      </c>
      <c r="O26" s="27">
        <f>SUM('2017 Delta from plan'!B26:H26)</f>
        <v>-312.28000000000975</v>
      </c>
      <c r="P26" s="36"/>
    </row>
    <row r="27" spans="1:16" s="29" customFormat="1" x14ac:dyDescent="0.2">
      <c r="A27" s="30" t="s">
        <v>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27">
        <f t="shared" si="1"/>
        <v>0</v>
      </c>
      <c r="O27" s="27">
        <f>SUM('2017 Delta from plan'!B27:H27)</f>
        <v>-4500</v>
      </c>
      <c r="P27" s="36"/>
    </row>
    <row r="28" spans="1:16" x14ac:dyDescent="0.2">
      <c r="A28" s="11" t="s">
        <v>16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8">
        <f>SUM(N29:N31)</f>
        <v>15197.99</v>
      </c>
      <c r="O28" s="8">
        <f>SUM(O29:O31)</f>
        <v>-790.76</v>
      </c>
    </row>
    <row r="29" spans="1:16" x14ac:dyDescent="0.2">
      <c r="A29" s="1" t="s">
        <v>15</v>
      </c>
      <c r="B29" s="7">
        <v>250</v>
      </c>
      <c r="C29" s="7">
        <v>250</v>
      </c>
      <c r="D29" s="7">
        <v>250</v>
      </c>
      <c r="E29" s="7">
        <v>250</v>
      </c>
      <c r="F29" s="7">
        <v>250</v>
      </c>
      <c r="G29" s="7">
        <v>250</v>
      </c>
      <c r="H29" s="7">
        <v>250</v>
      </c>
      <c r="I29" s="7">
        <v>250</v>
      </c>
      <c r="J29" s="7">
        <v>250</v>
      </c>
      <c r="K29" s="7">
        <v>250</v>
      </c>
      <c r="L29" s="7">
        <v>250</v>
      </c>
      <c r="M29" s="7">
        <v>250</v>
      </c>
      <c r="N29" s="2">
        <f>SUM(B29:M29)</f>
        <v>3000</v>
      </c>
      <c r="O29" s="2">
        <f>SUM('2017 Delta from plan'!B29:H29)</f>
        <v>0</v>
      </c>
      <c r="P29" s="33" t="s">
        <v>60</v>
      </c>
    </row>
    <row r="30" spans="1:16" x14ac:dyDescent="0.2">
      <c r="A30" s="1" t="s">
        <v>14</v>
      </c>
      <c r="B30" s="3"/>
      <c r="C30" s="3"/>
      <c r="D30" s="3"/>
      <c r="E30" s="3">
        <v>1194</v>
      </c>
      <c r="F30" s="3">
        <v>199</v>
      </c>
      <c r="G30" s="3">
        <v>398</v>
      </c>
      <c r="H30" s="3"/>
      <c r="I30" s="3"/>
      <c r="J30" s="3"/>
      <c r="K30" s="3"/>
      <c r="L30" s="3"/>
      <c r="M30" s="3"/>
      <c r="N30" s="2">
        <f>SUM(B30:M30)</f>
        <v>1791</v>
      </c>
      <c r="O30" s="2">
        <f>SUM('2017 Delta from plan'!B30:H30)</f>
        <v>-884.75</v>
      </c>
      <c r="P30" s="35" t="s">
        <v>61</v>
      </c>
    </row>
    <row r="31" spans="1:16" x14ac:dyDescent="0.2">
      <c r="A31" s="1" t="s">
        <v>13</v>
      </c>
      <c r="B31" s="3">
        <v>1244.99</v>
      </c>
      <c r="C31" s="3">
        <v>600</v>
      </c>
      <c r="D31" s="3"/>
      <c r="E31" s="3">
        <v>1249</v>
      </c>
      <c r="F31" s="3"/>
      <c r="G31" s="3">
        <v>600</v>
      </c>
      <c r="H31" s="3">
        <v>600</v>
      </c>
      <c r="I31" s="3">
        <v>1098</v>
      </c>
      <c r="J31" s="3">
        <v>899</v>
      </c>
      <c r="K31" s="3">
        <v>1399</v>
      </c>
      <c r="L31" s="3">
        <v>799</v>
      </c>
      <c r="M31" s="3">
        <v>1918</v>
      </c>
      <c r="N31" s="2">
        <f>SUM(B31:M31)</f>
        <v>10406.99</v>
      </c>
      <c r="O31" s="2">
        <f>SUM('2017 Delta from plan'!B31:H31)</f>
        <v>93.990000000000009</v>
      </c>
      <c r="P31" s="33" t="s">
        <v>60</v>
      </c>
    </row>
    <row r="32" spans="1:16" x14ac:dyDescent="0.2">
      <c r="A32" s="10" t="s">
        <v>12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8">
        <f>SUM(N33:N43)</f>
        <v>134663.03</v>
      </c>
      <c r="O32" s="8">
        <f>SUM(O33:O43)</f>
        <v>-840.97000000000162</v>
      </c>
    </row>
    <row r="33" spans="1:16" x14ac:dyDescent="0.2">
      <c r="A33" s="1" t="s">
        <v>11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2">
        <f t="shared" ref="N33:N43" si="2">SUM(B33:M33)</f>
        <v>0</v>
      </c>
      <c r="O33" s="2">
        <f>SUM('2017 Delta from plan'!B33:H33)</f>
        <v>-4000</v>
      </c>
      <c r="P33" s="33" t="s">
        <v>62</v>
      </c>
    </row>
    <row r="34" spans="1:16" x14ac:dyDescent="0.2">
      <c r="A34" s="1" t="s">
        <v>10</v>
      </c>
      <c r="B34" s="7">
        <v>565.63</v>
      </c>
      <c r="C34" s="7">
        <v>556.58000000000004</v>
      </c>
      <c r="D34" s="7">
        <v>546.37</v>
      </c>
      <c r="E34" s="7">
        <v>519.47</v>
      </c>
      <c r="F34" s="7">
        <v>525.29999999999995</v>
      </c>
      <c r="G34" s="7">
        <v>507.06</v>
      </c>
      <c r="H34" s="7">
        <v>534.34</v>
      </c>
      <c r="I34" s="7">
        <v>506.36</v>
      </c>
      <c r="J34" s="7">
        <v>494</v>
      </c>
      <c r="K34" s="7">
        <v>497.99</v>
      </c>
      <c r="L34" s="7">
        <v>455</v>
      </c>
      <c r="M34" s="7">
        <v>456</v>
      </c>
      <c r="N34" s="2">
        <f t="shared" si="2"/>
        <v>6164.1</v>
      </c>
      <c r="O34" s="2">
        <f>SUM('2017 Delta from plan'!B34:H34)</f>
        <v>-270.24999999999994</v>
      </c>
      <c r="P34" s="33" t="s">
        <v>60</v>
      </c>
    </row>
    <row r="35" spans="1:16" x14ac:dyDescent="0.2">
      <c r="A35" s="1" t="s">
        <v>9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2">
        <f t="shared" si="2"/>
        <v>0</v>
      </c>
      <c r="O35" s="2">
        <f>SUM('2017 Delta from plan'!B35:H35)</f>
        <v>-1179.6500000000001</v>
      </c>
      <c r="P35" s="33" t="s">
        <v>63</v>
      </c>
    </row>
    <row r="36" spans="1:16" x14ac:dyDescent="0.2">
      <c r="A36" s="1" t="s">
        <v>8</v>
      </c>
      <c r="B36" s="7">
        <v>1250</v>
      </c>
      <c r="C36" s="7">
        <v>1250</v>
      </c>
      <c r="D36" s="7">
        <v>1250</v>
      </c>
      <c r="E36" s="7">
        <v>1250</v>
      </c>
      <c r="F36" s="7">
        <v>1250</v>
      </c>
      <c r="G36" s="7">
        <v>1250</v>
      </c>
      <c r="H36" s="7">
        <v>1250</v>
      </c>
      <c r="I36" s="7">
        <v>1250</v>
      </c>
      <c r="J36" s="7">
        <v>1250</v>
      </c>
      <c r="K36" s="7">
        <v>1250</v>
      </c>
      <c r="L36" s="7">
        <v>1250</v>
      </c>
      <c r="M36" s="7">
        <v>1250</v>
      </c>
      <c r="N36" s="2">
        <f t="shared" si="2"/>
        <v>15000</v>
      </c>
      <c r="O36" s="2">
        <f>SUM('2017 Delta from plan'!B36:H36)</f>
        <v>-6230</v>
      </c>
      <c r="P36" s="33" t="s">
        <v>64</v>
      </c>
    </row>
    <row r="37" spans="1:16" x14ac:dyDescent="0.2">
      <c r="A37" s="1" t="s">
        <v>7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2">
        <f t="shared" si="2"/>
        <v>0</v>
      </c>
      <c r="O37" s="2">
        <f>SUM('2017 Delta from plan'!B37:H37)</f>
        <v>0</v>
      </c>
    </row>
    <row r="38" spans="1:16" x14ac:dyDescent="0.2">
      <c r="A38" s="1" t="s">
        <v>6</v>
      </c>
      <c r="B38" s="7">
        <v>10875</v>
      </c>
      <c r="C38" s="7">
        <v>10275</v>
      </c>
      <c r="D38" s="7">
        <v>9975</v>
      </c>
      <c r="E38" s="7">
        <v>3500</v>
      </c>
      <c r="F38" s="7">
        <v>6025</v>
      </c>
      <c r="G38" s="7">
        <v>7800</v>
      </c>
      <c r="H38" s="7">
        <v>3900</v>
      </c>
      <c r="I38" s="7">
        <v>4480</v>
      </c>
      <c r="J38" s="7">
        <v>8960</v>
      </c>
      <c r="K38" s="7">
        <v>8875</v>
      </c>
      <c r="L38" s="7">
        <v>8330</v>
      </c>
      <c r="M38" s="7">
        <v>7325</v>
      </c>
      <c r="N38" s="2">
        <f t="shared" si="2"/>
        <v>90320</v>
      </c>
      <c r="O38" s="2">
        <f>SUM('2017 Delta from plan'!B38:H38)</f>
        <v>-8340</v>
      </c>
      <c r="P38" s="33" t="s">
        <v>66</v>
      </c>
    </row>
    <row r="39" spans="1:16" x14ac:dyDescent="0.2">
      <c r="A39" s="1" t="s">
        <v>55</v>
      </c>
      <c r="B39" s="3"/>
      <c r="C39" s="3"/>
      <c r="D39" s="3"/>
      <c r="E39" s="3"/>
      <c r="F39" s="3"/>
      <c r="G39" s="3"/>
      <c r="H39" s="3">
        <v>2163</v>
      </c>
      <c r="I39" s="3"/>
      <c r="J39" s="3"/>
      <c r="K39" s="3"/>
      <c r="L39" s="3"/>
      <c r="M39" s="3"/>
      <c r="N39" s="2">
        <f t="shared" si="2"/>
        <v>2163</v>
      </c>
      <c r="O39" s="2">
        <f>SUM('2017 Delta from plan'!B39:H39)</f>
        <v>2163</v>
      </c>
      <c r="P39" s="33" t="s">
        <v>67</v>
      </c>
    </row>
    <row r="40" spans="1:16" x14ac:dyDescent="0.2">
      <c r="A40" s="1" t="s">
        <v>5</v>
      </c>
      <c r="B40" s="3"/>
      <c r="C40" s="3"/>
      <c r="D40" s="3"/>
      <c r="E40" s="3"/>
      <c r="F40" s="3"/>
      <c r="G40" s="3">
        <v>17237.5</v>
      </c>
      <c r="H40" s="3">
        <v>1350</v>
      </c>
      <c r="I40" s="3"/>
      <c r="J40" s="3"/>
      <c r="K40" s="3"/>
      <c r="L40" s="3"/>
      <c r="M40" s="3"/>
      <c r="N40" s="2">
        <f t="shared" si="2"/>
        <v>18587.5</v>
      </c>
      <c r="O40" s="2">
        <f>SUM('2017 Delta from plan'!B40:H40)</f>
        <v>14587.5</v>
      </c>
      <c r="P40" s="33" t="s">
        <v>65</v>
      </c>
    </row>
    <row r="41" spans="1:16" x14ac:dyDescent="0.2">
      <c r="A41" s="1" t="s">
        <v>4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2">
        <f t="shared" si="2"/>
        <v>0</v>
      </c>
      <c r="O41" s="2">
        <f>SUM('2017 Delta from plan'!B41:H41)</f>
        <v>0</v>
      </c>
    </row>
    <row r="42" spans="1:16" x14ac:dyDescent="0.2">
      <c r="A42" s="1" t="s">
        <v>3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2">
        <f t="shared" si="2"/>
        <v>0</v>
      </c>
      <c r="O42" s="2">
        <f>SUM('2017 Delta from plan'!B42:H42)</f>
        <v>0</v>
      </c>
    </row>
    <row r="43" spans="1:16" ht="16" thickBot="1" x14ac:dyDescent="0.25">
      <c r="A43" s="1" t="s">
        <v>2</v>
      </c>
      <c r="B43" s="3"/>
      <c r="C43" s="3"/>
      <c r="D43" s="3">
        <v>2428.4299999999998</v>
      </c>
      <c r="E43" s="3"/>
      <c r="F43" s="3"/>
      <c r="G43" s="3"/>
      <c r="H43" s="3"/>
      <c r="I43" s="3"/>
      <c r="J43" s="3"/>
      <c r="K43" s="3"/>
      <c r="L43" s="3"/>
      <c r="M43" s="3"/>
      <c r="N43" s="2">
        <f t="shared" si="2"/>
        <v>2428.4299999999998</v>
      </c>
      <c r="O43" s="2">
        <f>SUM('2017 Delta from plan'!B43:H43)</f>
        <v>2428.4299999999998</v>
      </c>
      <c r="P43" s="33" t="s">
        <v>67</v>
      </c>
    </row>
    <row r="44" spans="1:16" ht="17" thickTop="1" thickBot="1" x14ac:dyDescent="0.25">
      <c r="A44" s="6" t="s">
        <v>69</v>
      </c>
      <c r="B44" s="5">
        <f t="shared" ref="B44:M44" si="3">SUM(B12:B43)</f>
        <v>20300.169999999998</v>
      </c>
      <c r="C44" s="5">
        <f t="shared" si="3"/>
        <v>19022.07</v>
      </c>
      <c r="D44" s="5">
        <f t="shared" si="3"/>
        <v>51553.36</v>
      </c>
      <c r="E44" s="5">
        <f t="shared" si="3"/>
        <v>148383.91999999998</v>
      </c>
      <c r="F44" s="5">
        <f t="shared" si="3"/>
        <v>26030.51</v>
      </c>
      <c r="G44" s="5">
        <f t="shared" si="3"/>
        <v>45459.210000000006</v>
      </c>
      <c r="H44" s="5">
        <f t="shared" si="3"/>
        <v>17683.11</v>
      </c>
      <c r="I44" s="5">
        <f t="shared" si="3"/>
        <v>13910.36</v>
      </c>
      <c r="J44" s="5">
        <f t="shared" si="3"/>
        <v>19350</v>
      </c>
      <c r="K44" s="5">
        <f t="shared" si="3"/>
        <v>18644.52</v>
      </c>
      <c r="L44" s="5">
        <f t="shared" si="3"/>
        <v>17158</v>
      </c>
      <c r="M44" s="5">
        <f t="shared" si="3"/>
        <v>17277</v>
      </c>
      <c r="N44" s="4">
        <f>SUM(N32,N28,N11,N16,N20)</f>
        <v>414772.23</v>
      </c>
      <c r="O44" s="4">
        <f>SUM(O32,O28,O11,O16,O20)</f>
        <v>-5263.0500000000111</v>
      </c>
    </row>
    <row r="45" spans="1:16" ht="16" thickTop="1" x14ac:dyDescent="0.2">
      <c r="A45" s="1" t="s">
        <v>0</v>
      </c>
      <c r="B45" s="3">
        <f t="shared" ref="B45:O45" si="4">B8-B44</f>
        <v>74366.5</v>
      </c>
      <c r="C45" s="3">
        <f t="shared" si="4"/>
        <v>23977.93</v>
      </c>
      <c r="D45" s="3">
        <f t="shared" si="4"/>
        <v>43548.31</v>
      </c>
      <c r="E45" s="3">
        <f t="shared" si="4"/>
        <v>-34675.579999999987</v>
      </c>
      <c r="F45" s="3">
        <f t="shared" si="4"/>
        <v>-4958.8499999999985</v>
      </c>
      <c r="G45" s="3">
        <f t="shared" si="4"/>
        <v>40582.449999999997</v>
      </c>
      <c r="H45" s="3">
        <f t="shared" si="4"/>
        <v>11570.55</v>
      </c>
      <c r="I45" s="3">
        <f t="shared" si="4"/>
        <v>-2243.7000000000007</v>
      </c>
      <c r="J45" s="3">
        <f t="shared" si="4"/>
        <v>-7683.34</v>
      </c>
      <c r="K45" s="3">
        <f t="shared" si="4"/>
        <v>-6977.8600000000006</v>
      </c>
      <c r="L45" s="3">
        <f t="shared" si="4"/>
        <v>-5491.34</v>
      </c>
      <c r="M45" s="3">
        <f t="shared" si="4"/>
        <v>-5610</v>
      </c>
      <c r="N45" s="2"/>
      <c r="O45" s="2">
        <f t="shared" si="4"/>
        <v>7939.710000000011</v>
      </c>
    </row>
    <row r="46" spans="1:16" x14ac:dyDescent="0.2">
      <c r="A46" s="1" t="s">
        <v>56</v>
      </c>
      <c r="B46" s="7">
        <f>A47+B45</f>
        <v>346070.02</v>
      </c>
      <c r="C46" s="7">
        <f>B46+C45</f>
        <v>370047.95</v>
      </c>
      <c r="D46" s="7">
        <f t="shared" ref="D46:M46" si="5">C46+D45</f>
        <v>413596.26</v>
      </c>
      <c r="E46" s="7">
        <f t="shared" si="5"/>
        <v>378920.68000000005</v>
      </c>
      <c r="F46" s="7">
        <f t="shared" si="5"/>
        <v>373961.83000000007</v>
      </c>
      <c r="G46" s="7">
        <f t="shared" si="5"/>
        <v>414544.28000000009</v>
      </c>
      <c r="H46" s="7">
        <f t="shared" si="5"/>
        <v>426114.83000000007</v>
      </c>
      <c r="I46" s="7">
        <f t="shared" si="5"/>
        <v>423871.13000000006</v>
      </c>
      <c r="J46" s="7">
        <f t="shared" si="5"/>
        <v>416187.79000000004</v>
      </c>
      <c r="K46" s="7">
        <f t="shared" si="5"/>
        <v>409209.93000000005</v>
      </c>
      <c r="L46" s="7">
        <f t="shared" si="5"/>
        <v>403718.59</v>
      </c>
      <c r="M46" s="7">
        <f t="shared" si="5"/>
        <v>398108.59</v>
      </c>
      <c r="N46" s="7"/>
      <c r="O46" s="3">
        <f>O45+'2017 Budget'!N46</f>
        <v>315730.91000000003</v>
      </c>
      <c r="P46" s="33" t="s">
        <v>58</v>
      </c>
    </row>
    <row r="47" spans="1:16" x14ac:dyDescent="0.2">
      <c r="A47" s="32">
        <f>271703.52</f>
        <v>271703.52</v>
      </c>
      <c r="B47" s="31"/>
      <c r="C47" s="31"/>
      <c r="D47" s="31"/>
      <c r="E47" s="31"/>
      <c r="F47" s="31"/>
      <c r="G47" s="31"/>
      <c r="H47" s="31"/>
    </row>
    <row r="48" spans="1:16" x14ac:dyDescent="0.2">
      <c r="B48" s="3"/>
      <c r="C48" s="3"/>
      <c r="D48" s="3"/>
      <c r="E48" s="3"/>
      <c r="F48" s="3"/>
      <c r="G48" s="3"/>
      <c r="H48" s="3"/>
      <c r="I48" s="3"/>
      <c r="J48" s="3">
        <f t="shared" ref="J48:M48" si="6">J46-J47</f>
        <v>416187.79000000004</v>
      </c>
      <c r="K48" s="3">
        <f t="shared" si="6"/>
        <v>409209.93000000005</v>
      </c>
      <c r="L48" s="3">
        <f t="shared" si="6"/>
        <v>403718.59</v>
      </c>
      <c r="M48" s="3">
        <f t="shared" si="6"/>
        <v>398108.59</v>
      </c>
    </row>
  </sheetData>
  <mergeCells count="2">
    <mergeCell ref="P20:P27"/>
    <mergeCell ref="P16:P19"/>
  </mergeCells>
  <phoneticPr fontId="6" type="noConversion"/>
  <pageMargins left="0.7" right="0.7" top="0.75" bottom="0.75" header="0.3" footer="0.3"/>
  <pageSetup scale="63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7"/>
  <sheetViews>
    <sheetView workbookViewId="0">
      <pane ySplit="1" topLeftCell="A20" activePane="bottomLeft" state="frozen"/>
      <selection pane="bottomLeft" sqref="A1:N47"/>
    </sheetView>
  </sheetViews>
  <sheetFormatPr baseColWidth="10" defaultColWidth="9.1640625" defaultRowHeight="15" x14ac:dyDescent="0.2"/>
  <cols>
    <col min="1" max="1" width="30" bestFit="1" customWidth="1"/>
    <col min="2" max="13" width="10.5" customWidth="1"/>
    <col min="14" max="14" width="10.83203125" bestFit="1" customWidth="1"/>
    <col min="16" max="16" width="8.83203125" customWidth="1"/>
  </cols>
  <sheetData>
    <row r="1" spans="1:15" x14ac:dyDescent="0.2">
      <c r="B1" s="26">
        <v>42766</v>
      </c>
      <c r="C1" s="26">
        <v>42794</v>
      </c>
      <c r="D1" s="26">
        <v>42825</v>
      </c>
      <c r="E1" s="26">
        <v>42855</v>
      </c>
      <c r="F1" s="26">
        <v>42886</v>
      </c>
      <c r="G1" s="26">
        <v>42916</v>
      </c>
      <c r="H1" s="26">
        <v>42947</v>
      </c>
      <c r="I1" s="26">
        <v>42978</v>
      </c>
      <c r="J1" s="26">
        <v>43008</v>
      </c>
      <c r="K1" s="26">
        <v>43039</v>
      </c>
      <c r="L1" s="26">
        <v>43069</v>
      </c>
      <c r="M1" s="26">
        <v>43100</v>
      </c>
      <c r="N1" s="24"/>
    </row>
    <row r="2" spans="1:15" x14ac:dyDescent="0.2">
      <c r="A2" s="19" t="s">
        <v>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</row>
    <row r="3" spans="1:15" x14ac:dyDescent="0.2">
      <c r="A3" t="s">
        <v>38</v>
      </c>
      <c r="B3" s="3">
        <f>IF('2017 Actual'!B3-'2017 Budget'!B3=0, "", '2017 Actual'!B3-'2017 Budget'!B3)</f>
        <v>-88200</v>
      </c>
      <c r="C3" s="3">
        <f>IF('2017 Actual'!C3-'2017 Budget'!C3=0, "", '2017 Actual'!C3-'2017 Budget'!C3)</f>
        <v>43000</v>
      </c>
      <c r="D3" s="3" t="str">
        <f>IF('2017 Actual'!D3-'2017 Budget'!D3=0, "", '2017 Actual'!D3-'2017 Budget'!D3)</f>
        <v/>
      </c>
      <c r="E3" s="3">
        <f>IF('2017 Actual'!E3-'2017 Budget'!E3=0, "", '2017 Actual'!E3-'2017 Budget'!E3)</f>
        <v>15000</v>
      </c>
      <c r="F3" s="3">
        <f>IF('2017 Actual'!F3-'2017 Budget'!F3=0, "", '2017 Actual'!F3-'2017 Budget'!F3)</f>
        <v>10000</v>
      </c>
      <c r="G3" s="3" t="str">
        <f>IF('2017 Actual'!G3-'2017 Budget'!G3=0, "", '2017 Actual'!G3-'2017 Budget'!G3)</f>
        <v/>
      </c>
      <c r="H3" s="3">
        <f>IF('2017 Actual'!H3-'2017 Budget'!H3=0, "", '2017 Actual'!H3-'2017 Budget'!H3)</f>
        <v>10000</v>
      </c>
      <c r="I3" s="3" t="str">
        <f>IF('2017 Actual'!I3-'2017 Budget'!I3=0, "", '2017 Actual'!I3-'2017 Budget'!I3)</f>
        <v/>
      </c>
      <c r="J3" s="3" t="str">
        <f>IF('2017 Actual'!J3-'2017 Budget'!J3=0, "", '2017 Actual'!J3-'2017 Budget'!J3)</f>
        <v/>
      </c>
      <c r="K3" s="3" t="str">
        <f>IF('2017 Actual'!K3-'2017 Budget'!K3=0, "", '2017 Actual'!K3-'2017 Budget'!K3)</f>
        <v/>
      </c>
      <c r="L3" s="3" t="str">
        <f>IF('2017 Actual'!L3-'2017 Budget'!L3=0, "", '2017 Actual'!L3-'2017 Budget'!L3)</f>
        <v/>
      </c>
      <c r="M3" s="3" t="str">
        <f>IF('2017 Actual'!M3-'2017 Budget'!M3=0, "", '2017 Actual'!M3-'2017 Budget'!M3)</f>
        <v/>
      </c>
      <c r="N3" s="27">
        <f>SUM(B3:M3)</f>
        <v>-10200</v>
      </c>
      <c r="O3" s="3"/>
    </row>
    <row r="4" spans="1:15" x14ac:dyDescent="0.2">
      <c r="A4" s="23" t="s">
        <v>37</v>
      </c>
      <c r="B4" s="16" t="str">
        <f>IF('2017 Actual'!B4-'2017 Budget'!B4=0, "", '2017 Actual'!B4-'2017 Budget'!B4)</f>
        <v/>
      </c>
      <c r="C4" s="16" t="str">
        <f>IF('2017 Actual'!C4-'2017 Budget'!C4=0, "", '2017 Actual'!C4-'2017 Budget'!C4)</f>
        <v/>
      </c>
      <c r="D4" s="16">
        <f>IF('2017 Actual'!D4-'2017 Budget'!D4=0, "", '2017 Actual'!D4-'2017 Budget'!D4)</f>
        <v>-140000</v>
      </c>
      <c r="E4" s="16">
        <f>IF('2017 Actual'!E4-'2017 Budget'!E4=0, "", '2017 Actual'!E4-'2017 Budget'!E4)</f>
        <v>70875</v>
      </c>
      <c r="F4" s="16" t="str">
        <f>IF('2017 Actual'!F4-'2017 Budget'!F4=0, "", '2017 Actual'!F4-'2017 Budget'!F4)</f>
        <v/>
      </c>
      <c r="G4" s="16">
        <f>IF('2017 Actual'!G4-'2017 Budget'!G4=0, "", '2017 Actual'!G4-'2017 Budget'!G4)</f>
        <v>74375</v>
      </c>
      <c r="H4" s="16" t="str">
        <f>IF('2017 Actual'!H4-'2017 Budget'!H4=0, "", '2017 Actual'!H4-'2017 Budget'!H4)</f>
        <v/>
      </c>
      <c r="I4" s="16" t="str">
        <f>IF('2017 Actual'!I4-'2017 Budget'!I4=0, "", '2017 Actual'!I4-'2017 Budget'!I4)</f>
        <v/>
      </c>
      <c r="J4" s="16" t="str">
        <f>IF('2017 Actual'!J4-'2017 Budget'!J4=0, "", '2017 Actual'!J4-'2017 Budget'!J4)</f>
        <v/>
      </c>
      <c r="K4" s="16" t="str">
        <f>IF('2017 Actual'!K4-'2017 Budget'!K4=0, "", '2017 Actual'!K4-'2017 Budget'!K4)</f>
        <v/>
      </c>
      <c r="L4" s="16" t="str">
        <f>IF('2017 Actual'!L4-'2017 Budget'!L4=0, "", '2017 Actual'!L4-'2017 Budget'!L4)</f>
        <v/>
      </c>
      <c r="M4" s="16" t="str">
        <f>IF('2017 Actual'!M4-'2017 Budget'!M4=0, "", '2017 Actual'!M4-'2017 Budget'!M4)</f>
        <v/>
      </c>
      <c r="N4" s="27">
        <f>SUM(B4:M4)</f>
        <v>5250</v>
      </c>
      <c r="O4" s="3"/>
    </row>
    <row r="5" spans="1:15" x14ac:dyDescent="0.2">
      <c r="A5" s="22" t="s">
        <v>36</v>
      </c>
      <c r="B5" s="13">
        <f>IF('2017 Actual'!B5-'2017 Budget'!B5=0, "", '2017 Actual'!B5-'2017 Budget'!B5)</f>
        <v>-11500</v>
      </c>
      <c r="C5" s="13">
        <f>IF('2017 Actual'!C5-'2017 Budget'!C5=0, "", '2017 Actual'!C5-'2017 Budget'!C5)</f>
        <v>-40000</v>
      </c>
      <c r="D5" s="13">
        <f>IF('2017 Actual'!D5-'2017 Budget'!D5=0, "", '2017 Actual'!D5-'2017 Budget'!D5)</f>
        <v>51435</v>
      </c>
      <c r="E5" s="13" t="str">
        <f>IF('2017 Actual'!E5-'2017 Budget'!E5=0, "", '2017 Actual'!E5-'2017 Budget'!E5)</f>
        <v/>
      </c>
      <c r="F5" s="13">
        <f>IF('2017 Actual'!F5-'2017 Budget'!F5=0, "", '2017 Actual'!F5-'2017 Budget'!F5)</f>
        <v>-595</v>
      </c>
      <c r="G5" s="13" t="str">
        <f>IF('2017 Actual'!G5-'2017 Budget'!G5=0, "", '2017 Actual'!G5-'2017 Budget'!G5)</f>
        <v/>
      </c>
      <c r="H5" s="13" t="str">
        <f>IF('2017 Actual'!H5-'2017 Budget'!H5=0, "", '2017 Actual'!H5-'2017 Budget'!H5)</f>
        <v/>
      </c>
      <c r="I5" s="13" t="str">
        <f>IF('2017 Actual'!I5-'2017 Budget'!I5=0, "", '2017 Actual'!I5-'2017 Budget'!I5)</f>
        <v/>
      </c>
      <c r="J5" s="13" t="str">
        <f>IF('2017 Actual'!J5-'2017 Budget'!J5=0, "", '2017 Actual'!J5-'2017 Budget'!J5)</f>
        <v/>
      </c>
      <c r="K5" s="13" t="str">
        <f>IF('2017 Actual'!K5-'2017 Budget'!K5=0, "", '2017 Actual'!K5-'2017 Budget'!K5)</f>
        <v/>
      </c>
      <c r="L5" s="13" t="str">
        <f>IF('2017 Actual'!L5-'2017 Budget'!L5=0, "", '2017 Actual'!L5-'2017 Budget'!L5)</f>
        <v/>
      </c>
      <c r="M5" s="13" t="str">
        <f>IF('2017 Actual'!M5-'2017 Budget'!M5=0, "", '2017 Actual'!M5-'2017 Budget'!M5)</f>
        <v/>
      </c>
      <c r="N5" s="27">
        <f>SUM(B5:M5)</f>
        <v>-660</v>
      </c>
      <c r="O5" s="3"/>
    </row>
    <row r="6" spans="1:15" x14ac:dyDescent="0.2">
      <c r="A6" s="22" t="s">
        <v>35</v>
      </c>
      <c r="B6" s="13" t="str">
        <f>IF('2017 Actual'!B6-'2017 Budget'!B6=0, "", '2017 Actual'!B6-'2017 Budget'!B6)</f>
        <v/>
      </c>
      <c r="C6" s="13" t="str">
        <f>IF('2017 Actual'!C6-'2017 Budget'!C6=0, "", '2017 Actual'!C6-'2017 Budget'!C6)</f>
        <v/>
      </c>
      <c r="D6" s="13">
        <f>IF('2017 Actual'!D6-'2017 Budget'!D6=0, "", '2017 Actual'!D6-'2017 Budget'!D6)</f>
        <v>-3800</v>
      </c>
      <c r="E6" s="13">
        <f>IF('2017 Actual'!E6-'2017 Budget'!E6=0, "", '2017 Actual'!E6-'2017 Budget'!E6)</f>
        <v>4500</v>
      </c>
      <c r="F6" s="13" t="str">
        <f>IF('2017 Actual'!F6-'2017 Budget'!F6=0, "", '2017 Actual'!F6-'2017 Budget'!F6)</f>
        <v/>
      </c>
      <c r="G6" s="13" t="str">
        <f>IF('2017 Actual'!G6-'2017 Budget'!G6=0, "", '2017 Actual'!G6-'2017 Budget'!G6)</f>
        <v/>
      </c>
      <c r="H6" s="13">
        <f>IF('2017 Actual'!H6-'2017 Budget'!H6=0, "", '2017 Actual'!H6-'2017 Budget'!H6)</f>
        <v>7587</v>
      </c>
      <c r="I6" s="13" t="str">
        <f>IF('2017 Actual'!I6-'2017 Budget'!I6=0, "", '2017 Actual'!I6-'2017 Budget'!I6)</f>
        <v/>
      </c>
      <c r="J6" s="13" t="str">
        <f>IF('2017 Actual'!J6-'2017 Budget'!J6=0, "", '2017 Actual'!J6-'2017 Budget'!J6)</f>
        <v/>
      </c>
      <c r="K6" s="13" t="str">
        <f>IF('2017 Actual'!K6-'2017 Budget'!K6=0, "", '2017 Actual'!K6-'2017 Budget'!K6)</f>
        <v/>
      </c>
      <c r="L6" s="13" t="str">
        <f>IF('2017 Actual'!L6-'2017 Budget'!L6=0, "", '2017 Actual'!L6-'2017 Budget'!L6)</f>
        <v/>
      </c>
      <c r="M6" s="13" t="str">
        <f>IF('2017 Actual'!M6-'2017 Budget'!M6=0, "", '2017 Actual'!M6-'2017 Budget'!M6)</f>
        <v/>
      </c>
      <c r="N6" s="27">
        <f>SUM(B6:M6)</f>
        <v>8287</v>
      </c>
      <c r="O6" s="3"/>
    </row>
    <row r="7" spans="1:15" ht="16" thickBot="1" x14ac:dyDescent="0.25">
      <c r="A7" t="s">
        <v>34</v>
      </c>
      <c r="B7" s="21">
        <f>IF('2017 Actual'!B7-'2017 Budget'!B7=0, "", '2017 Actual'!B7-'2017 Budget'!B7)</f>
        <v>-0.32999999999992724</v>
      </c>
      <c r="C7" s="21">
        <f>IF('2017 Actual'!C7-'2017 Budget'!C7=0, "", '2017 Actual'!C7-'2017 Budget'!C7)</f>
        <v>-11667</v>
      </c>
      <c r="D7" s="21">
        <f>IF('2017 Actual'!D7-'2017 Budget'!D7=0, "", '2017 Actual'!D7-'2017 Budget'!D7)</f>
        <v>0.67000000000007276</v>
      </c>
      <c r="E7" s="21">
        <f>IF('2017 Actual'!E7-'2017 Budget'!E7=0, "", '2017 Actual'!E7-'2017 Budget'!E7)</f>
        <v>11666.34</v>
      </c>
      <c r="F7" s="21">
        <f>IF('2017 Actual'!F7-'2017 Budget'!F7=0, "", '2017 Actual'!F7-'2017 Budget'!F7)</f>
        <v>-0.34000000000014552</v>
      </c>
      <c r="G7" s="21">
        <f>IF('2017 Actual'!G7-'2017 Budget'!G7=0, "", '2017 Actual'!G7-'2017 Budget'!G7)</f>
        <v>0.65999999999985448</v>
      </c>
      <c r="H7" s="21">
        <f>IF('2017 Actual'!H7-'2017 Budget'!H7=0, "", '2017 Actual'!H7-'2017 Budget'!H7)</f>
        <v>-0.34000000000014552</v>
      </c>
      <c r="I7" s="21">
        <f>IF('2017 Actual'!I7-'2017 Budget'!I7=0, "", '2017 Actual'!I7-'2017 Budget'!I7)</f>
        <v>-0.34000000000014552</v>
      </c>
      <c r="J7" s="21">
        <f>IF('2017 Actual'!J7-'2017 Budget'!J7=0, "", '2017 Actual'!J7-'2017 Budget'!J7)</f>
        <v>0.65999999999985448</v>
      </c>
      <c r="K7" s="21">
        <f>IF('2017 Actual'!K7-'2017 Budget'!K7=0, "", '2017 Actual'!K7-'2017 Budget'!K7)</f>
        <v>-0.34000000000014552</v>
      </c>
      <c r="L7" s="21">
        <f>IF('2017 Actual'!L7-'2017 Budget'!L7=0, "", '2017 Actual'!L7-'2017 Budget'!L7)</f>
        <v>-0.34000000000014552</v>
      </c>
      <c r="M7" s="21">
        <f>IF('2017 Actual'!M7-'2017 Budget'!M7=0, "", '2017 Actual'!M7-'2017 Budget'!M7)</f>
        <v>1</v>
      </c>
      <c r="N7" s="28">
        <f>SUM(B7:M7)</f>
        <v>0.2999999999992724</v>
      </c>
      <c r="O7" s="3"/>
    </row>
    <row r="8" spans="1:15" ht="16" thickTop="1" x14ac:dyDescent="0.2">
      <c r="A8" s="6" t="s">
        <v>33</v>
      </c>
      <c r="B8" s="7">
        <f t="shared" ref="B8:N8" si="0">SUM(B2:B7)</f>
        <v>-99700.33</v>
      </c>
      <c r="C8" s="7">
        <f t="shared" si="0"/>
        <v>-8667</v>
      </c>
      <c r="D8" s="7">
        <f t="shared" si="0"/>
        <v>-92364.33</v>
      </c>
      <c r="E8" s="7">
        <f t="shared" si="0"/>
        <v>102041.34</v>
      </c>
      <c r="F8" s="7">
        <f t="shared" si="0"/>
        <v>9404.66</v>
      </c>
      <c r="G8" s="7">
        <f t="shared" si="0"/>
        <v>74375.66</v>
      </c>
      <c r="H8" s="7">
        <f t="shared" si="0"/>
        <v>17586.66</v>
      </c>
      <c r="I8" s="7">
        <f t="shared" si="0"/>
        <v>-0.34000000000014552</v>
      </c>
      <c r="J8" s="7">
        <f t="shared" si="0"/>
        <v>0.65999999999985448</v>
      </c>
      <c r="K8" s="7">
        <f t="shared" si="0"/>
        <v>-0.34000000000014552</v>
      </c>
      <c r="L8" s="7">
        <f t="shared" si="0"/>
        <v>-0.34000000000014552</v>
      </c>
      <c r="M8" s="7">
        <f t="shared" si="0"/>
        <v>1</v>
      </c>
      <c r="N8" s="27">
        <f t="shared" si="0"/>
        <v>2677.2999999999993</v>
      </c>
      <c r="O8" s="3"/>
    </row>
    <row r="9" spans="1:15" x14ac:dyDescent="0.2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5" x14ac:dyDescent="0.2">
      <c r="A10" s="19" t="s">
        <v>32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3"/>
    </row>
    <row r="11" spans="1:15" x14ac:dyDescent="0.2">
      <c r="A11" s="18" t="s">
        <v>31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8">
        <f>SUM(N12:N15)</f>
        <v>-68253</v>
      </c>
      <c r="O11" s="3"/>
    </row>
    <row r="12" spans="1:15" x14ac:dyDescent="0.2">
      <c r="A12" s="1" t="s">
        <v>30</v>
      </c>
      <c r="B12" s="3" t="str">
        <f>IF('2017 Actual'!B12-'2017 Budget'!B12=0, "", '2017 Actual'!B12-'2017 Budget'!B12)</f>
        <v/>
      </c>
      <c r="C12" s="3" t="str">
        <f>IF('2017 Actual'!C12-'2017 Budget'!C12=0, "", '2017 Actual'!C12-'2017 Budget'!C12)</f>
        <v/>
      </c>
      <c r="D12" s="3" t="str">
        <f>IF('2017 Actual'!D12-'2017 Budget'!D12=0, "", '2017 Actual'!D12-'2017 Budget'!D12)</f>
        <v/>
      </c>
      <c r="E12" s="3" t="str">
        <f>IF('2017 Actual'!E12-'2017 Budget'!E12=0, "", '2017 Actual'!E12-'2017 Budget'!E12)</f>
        <v/>
      </c>
      <c r="F12" s="3" t="str">
        <f>IF('2017 Actual'!F12-'2017 Budget'!F12=0, "", '2017 Actual'!F12-'2017 Budget'!F12)</f>
        <v/>
      </c>
      <c r="G12" s="3" t="str">
        <f>IF('2017 Actual'!G12-'2017 Budget'!G12=0, "", '2017 Actual'!G12-'2017 Budget'!G12)</f>
        <v/>
      </c>
      <c r="H12" s="3" t="str">
        <f>IF('2017 Actual'!H12-'2017 Budget'!H12=0, "", '2017 Actual'!H12-'2017 Budget'!H12)</f>
        <v/>
      </c>
      <c r="I12" s="3" t="str">
        <f>IF('2017 Actual'!I12-'2017 Budget'!I12=0, "", '2017 Actual'!I12-'2017 Budget'!I12)</f>
        <v/>
      </c>
      <c r="J12" s="3">
        <f>IF('2017 Actual'!J12-'2017 Budget'!J12=0, "", '2017 Actual'!J12-'2017 Budget'!J12)</f>
        <v>1747</v>
      </c>
      <c r="K12" s="3" t="str">
        <f>IF('2017 Actual'!K12-'2017 Budget'!K12=0, "", '2017 Actual'!K12-'2017 Budget'!K12)</f>
        <v/>
      </c>
      <c r="L12" s="3" t="str">
        <f>IF('2017 Actual'!L12-'2017 Budget'!L12=0, "", '2017 Actual'!L12-'2017 Budget'!L12)</f>
        <v/>
      </c>
      <c r="M12" s="3" t="str">
        <f>IF('2017 Actual'!M12-'2017 Budget'!M12=0, "", '2017 Actual'!M12-'2017 Budget'!M12)</f>
        <v/>
      </c>
      <c r="N12" s="27">
        <f>SUM(B12:M12)</f>
        <v>1747</v>
      </c>
      <c r="O12" s="3"/>
    </row>
    <row r="13" spans="1:15" x14ac:dyDescent="0.2">
      <c r="A13" s="1" t="s">
        <v>53</v>
      </c>
      <c r="B13" s="3" t="str">
        <f>IF('2017 Actual'!B13-'2017 Budget'!B13=0, "", '2017 Actual'!B13-'2017 Budget'!B13)</f>
        <v/>
      </c>
      <c r="C13" s="3" t="str">
        <f>IF('2017 Actual'!C13-'2017 Budget'!C13=0, "", '2017 Actual'!C13-'2017 Budget'!C13)</f>
        <v/>
      </c>
      <c r="D13" s="3" t="str">
        <f>IF('2017 Actual'!D13-'2017 Budget'!D13=0, "", '2017 Actual'!D13-'2017 Budget'!D13)</f>
        <v/>
      </c>
      <c r="E13" s="3" t="str">
        <f>IF('2017 Actual'!E13-'2017 Budget'!E13=0, "", '2017 Actual'!E13-'2017 Budget'!E13)</f>
        <v/>
      </c>
      <c r="F13" s="3" t="str">
        <f>IF('2017 Actual'!F13-'2017 Budget'!F13=0, "", '2017 Actual'!F13-'2017 Budget'!F13)</f>
        <v/>
      </c>
      <c r="G13" s="3" t="str">
        <f>IF('2017 Actual'!G13-'2017 Budget'!G13=0, "", '2017 Actual'!G13-'2017 Budget'!G13)</f>
        <v/>
      </c>
      <c r="H13" s="3" t="str">
        <f>IF('2017 Actual'!H13-'2017 Budget'!H13=0, "", '2017 Actual'!H13-'2017 Budget'!H13)</f>
        <v/>
      </c>
      <c r="I13" s="3" t="str">
        <f>IF('2017 Actual'!I13-'2017 Budget'!I13=0, "", '2017 Actual'!I13-'2017 Budget'!I13)</f>
        <v/>
      </c>
      <c r="J13" s="3" t="str">
        <f>IF('2017 Actual'!J13-'2017 Budget'!J13=0, "", '2017 Actual'!J13-'2017 Budget'!J13)</f>
        <v/>
      </c>
      <c r="K13" s="3" t="str">
        <f>IF('2017 Actual'!K13-'2017 Budget'!K13=0, "", '2017 Actual'!K13-'2017 Budget'!K13)</f>
        <v/>
      </c>
      <c r="L13" s="3" t="str">
        <f>IF('2017 Actual'!L13-'2017 Budget'!L13=0, "", '2017 Actual'!L13-'2017 Budget'!L13)</f>
        <v/>
      </c>
      <c r="M13" s="3" t="str">
        <f>IF('2017 Actual'!M13-'2017 Budget'!M13=0, "", '2017 Actual'!M13-'2017 Budget'!M13)</f>
        <v/>
      </c>
      <c r="N13" s="27">
        <f>SUM(B13:M13)</f>
        <v>0</v>
      </c>
      <c r="O13" s="3"/>
    </row>
    <row r="14" spans="1:15" x14ac:dyDescent="0.2">
      <c r="A14" s="1" t="s">
        <v>29</v>
      </c>
      <c r="B14" s="3" t="str">
        <f>IF('2017 Actual'!B14-'2017 Budget'!B14=0, "", '2017 Actual'!B14-'2017 Budget'!B14)</f>
        <v/>
      </c>
      <c r="C14" s="3" t="str">
        <f>IF('2017 Actual'!C14-'2017 Budget'!C14=0, "", '2017 Actual'!C14-'2017 Budget'!C14)</f>
        <v/>
      </c>
      <c r="D14" s="3" t="str">
        <f>IF('2017 Actual'!D14-'2017 Budget'!D14=0, "", '2017 Actual'!D14-'2017 Budget'!D14)</f>
        <v/>
      </c>
      <c r="E14" s="3" t="str">
        <f>IF('2017 Actual'!E14-'2017 Budget'!E14=0, "", '2017 Actual'!E14-'2017 Budget'!E14)</f>
        <v/>
      </c>
      <c r="F14" s="3" t="str">
        <f>IF('2017 Actual'!F14-'2017 Budget'!F14=0, "", '2017 Actual'!F14-'2017 Budget'!F14)</f>
        <v/>
      </c>
      <c r="G14" s="3" t="str">
        <f>IF('2017 Actual'!G14-'2017 Budget'!G14=0, "", '2017 Actual'!G14-'2017 Budget'!G14)</f>
        <v/>
      </c>
      <c r="H14" s="3" t="str">
        <f>IF('2017 Actual'!H14-'2017 Budget'!H14=0, "", '2017 Actual'!H14-'2017 Budget'!H14)</f>
        <v/>
      </c>
      <c r="I14" s="3" t="str">
        <f>IF('2017 Actual'!I14-'2017 Budget'!I14=0, "", '2017 Actual'!I14-'2017 Budget'!I14)</f>
        <v/>
      </c>
      <c r="J14" s="3" t="str">
        <f>IF('2017 Actual'!J14-'2017 Budget'!J14=0, "", '2017 Actual'!J14-'2017 Budget'!J14)</f>
        <v/>
      </c>
      <c r="K14" s="3" t="str">
        <f>IF('2017 Actual'!K14-'2017 Budget'!K14=0, "", '2017 Actual'!K14-'2017 Budget'!K14)</f>
        <v/>
      </c>
      <c r="L14" s="3" t="str">
        <f>IF('2017 Actual'!L14-'2017 Budget'!L14=0, "", '2017 Actual'!L14-'2017 Budget'!L14)</f>
        <v/>
      </c>
      <c r="M14" s="3" t="str">
        <f>IF('2017 Actual'!M14-'2017 Budget'!M14=0, "", '2017 Actual'!M14-'2017 Budget'!M14)</f>
        <v/>
      </c>
      <c r="N14" s="27">
        <f>SUM(B14:M14)</f>
        <v>0</v>
      </c>
      <c r="O14" s="3"/>
    </row>
    <row r="15" spans="1:15" x14ac:dyDescent="0.2">
      <c r="A15" s="17" t="s">
        <v>28</v>
      </c>
      <c r="B15" s="16" t="str">
        <f>IF('2017 Actual'!B15-'2017 Budget'!B15=0, "", '2017 Actual'!B15-'2017 Budget'!B15)</f>
        <v/>
      </c>
      <c r="C15" s="16" t="str">
        <f>IF('2017 Actual'!C15-'2017 Budget'!C15=0, "", '2017 Actual'!C15-'2017 Budget'!C15)</f>
        <v/>
      </c>
      <c r="D15" s="16" t="str">
        <f>IF('2017 Actual'!D15-'2017 Budget'!D15=0, "", '2017 Actual'!D15-'2017 Budget'!D15)</f>
        <v/>
      </c>
      <c r="E15" s="16">
        <f>IF('2017 Actual'!E15-'2017 Budget'!E15=0, "", '2017 Actual'!E15-'2017 Budget'!E15)</f>
        <v>46666.68</v>
      </c>
      <c r="F15" s="16">
        <f>IF('2017 Actual'!F15-'2017 Budget'!F15=0, "", '2017 Actual'!F15-'2017 Budget'!F15)</f>
        <v>-58333.33</v>
      </c>
      <c r="G15" s="16">
        <f>IF('2017 Actual'!G15-'2017 Budget'!G15=0, "", '2017 Actual'!G15-'2017 Budget'!G15)</f>
        <v>11666.65</v>
      </c>
      <c r="H15" s="16" t="str">
        <f>IF('2017 Actual'!H15-'2017 Budget'!H15=0, "", '2017 Actual'!H15-'2017 Budget'!H15)</f>
        <v/>
      </c>
      <c r="I15" s="16" t="str">
        <f>IF('2017 Actual'!I15-'2017 Budget'!I15=0, "", '2017 Actual'!I15-'2017 Budget'!I15)</f>
        <v/>
      </c>
      <c r="J15" s="16" t="str">
        <f>IF('2017 Actual'!J15-'2017 Budget'!J15=0, "", '2017 Actual'!J15-'2017 Budget'!J15)</f>
        <v/>
      </c>
      <c r="K15" s="16" t="str">
        <f>IF('2017 Actual'!K15-'2017 Budget'!K15=0, "", '2017 Actual'!K15-'2017 Budget'!K15)</f>
        <v/>
      </c>
      <c r="L15" s="16">
        <f>IF('2017 Actual'!L15-'2017 Budget'!L15=0, "", '2017 Actual'!L15-'2017 Budget'!L15)</f>
        <v>-70000</v>
      </c>
      <c r="M15" s="16" t="str">
        <f>IF('2017 Actual'!M15-'2017 Budget'!M15=0, "", '2017 Actual'!M15-'2017 Budget'!M15)</f>
        <v/>
      </c>
      <c r="N15" s="27">
        <f>SUM(B15:M15)</f>
        <v>-70000</v>
      </c>
      <c r="O15" s="3"/>
    </row>
    <row r="16" spans="1:15" x14ac:dyDescent="0.2">
      <c r="A16" s="11" t="s">
        <v>27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8">
        <f>SUM(N17:N19)</f>
        <v>-1518.1400000000003</v>
      </c>
      <c r="O16" s="3"/>
    </row>
    <row r="17" spans="1:28" x14ac:dyDescent="0.2">
      <c r="A17" s="1" t="s">
        <v>26</v>
      </c>
      <c r="B17" s="3" t="str">
        <f>IF('2017 Actual'!B17-'2017 Budget'!B17=0, "", '2017 Actual'!B17-'2017 Budget'!B17)</f>
        <v/>
      </c>
      <c r="C17" s="3" t="str">
        <f>IF('2017 Actual'!C17-'2017 Budget'!C17=0, "", '2017 Actual'!C17-'2017 Budget'!C17)</f>
        <v/>
      </c>
      <c r="D17" s="3" t="str">
        <f>IF('2017 Actual'!D17-'2017 Budget'!D17=0, "", '2017 Actual'!D17-'2017 Budget'!D17)</f>
        <v/>
      </c>
      <c r="E17" s="3" t="str">
        <f>IF('2017 Actual'!E17-'2017 Budget'!E17=0, "", '2017 Actual'!E17-'2017 Budget'!E17)</f>
        <v/>
      </c>
      <c r="F17" s="3" t="str">
        <f>IF('2017 Actual'!F17-'2017 Budget'!F17=0, "", '2017 Actual'!F17-'2017 Budget'!F17)</f>
        <v/>
      </c>
      <c r="G17" s="3" t="str">
        <f>IF('2017 Actual'!G17-'2017 Budget'!G17=0, "", '2017 Actual'!G17-'2017 Budget'!G17)</f>
        <v/>
      </c>
      <c r="H17" s="3" t="str">
        <f>IF('2017 Actual'!H17-'2017 Budget'!H17=0, "", '2017 Actual'!H17-'2017 Budget'!H17)</f>
        <v/>
      </c>
      <c r="I17" s="3" t="str">
        <f>IF('2017 Actual'!I17-'2017 Budget'!I17=0, "", '2017 Actual'!I17-'2017 Budget'!I17)</f>
        <v/>
      </c>
      <c r="J17" s="3" t="str">
        <f>IF('2017 Actual'!J17-'2017 Budget'!J17=0, "", '2017 Actual'!J17-'2017 Budget'!J17)</f>
        <v/>
      </c>
      <c r="K17" s="3">
        <f>IF('2017 Actual'!K17-'2017 Budget'!K17=0, "", '2017 Actual'!K17-'2017 Budget'!K17)</f>
        <v>622.52999999999975</v>
      </c>
      <c r="L17" s="3">
        <f>IF('2017 Actual'!L17-'2017 Budget'!L17=0, "", '2017 Actual'!L17-'2017 Budget'!L17)</f>
        <v>324</v>
      </c>
      <c r="M17" s="3">
        <f>IF('2017 Actual'!M17-'2017 Budget'!M17=0, "", '2017 Actual'!M17-'2017 Budget'!M17)</f>
        <v>328</v>
      </c>
      <c r="N17" s="2">
        <f>SUM(B17:M17)</f>
        <v>1274.5299999999997</v>
      </c>
      <c r="O17" s="3"/>
    </row>
    <row r="18" spans="1:28" x14ac:dyDescent="0.2">
      <c r="A18" s="1" t="s">
        <v>25</v>
      </c>
      <c r="B18" s="3">
        <f>IF('2017 Actual'!B18-'2017 Budget'!B18=0, "", '2017 Actual'!B18-'2017 Budget'!B18)</f>
        <v>-135.44999999999999</v>
      </c>
      <c r="C18" s="3">
        <f>IF('2017 Actual'!C18-'2017 Budget'!C18=0, "", '2017 Actual'!C18-'2017 Budget'!C18)</f>
        <v>340.49</v>
      </c>
      <c r="D18" s="3">
        <f>IF('2017 Actual'!D18-'2017 Budget'!D18=0, "", '2017 Actual'!D18-'2017 Budget'!D18)</f>
        <v>-172.61</v>
      </c>
      <c r="E18" s="3">
        <f>IF('2017 Actual'!E18-'2017 Budget'!E18=0, "", '2017 Actual'!E18-'2017 Budget'!E18)</f>
        <v>408.56</v>
      </c>
      <c r="F18" s="3">
        <f>IF('2017 Actual'!F18-'2017 Budget'!F18=0, "", '2017 Actual'!F18-'2017 Budget'!F18)</f>
        <v>-171.29000000000002</v>
      </c>
      <c r="G18" s="3" t="str">
        <f>IF('2017 Actual'!G18-'2017 Budget'!G18=0, "", '2017 Actual'!G18-'2017 Budget'!G18)</f>
        <v/>
      </c>
      <c r="H18" s="3">
        <f>IF('2017 Actual'!H18-'2017 Budget'!H18=0, "", '2017 Actual'!H18-'2017 Budget'!H18)</f>
        <v>-207.45</v>
      </c>
      <c r="I18" s="3">
        <f>IF('2017 Actual'!I18-'2017 Budget'!I18=0, "", '2017 Actual'!I18-'2017 Budget'!I18)</f>
        <v>576</v>
      </c>
      <c r="J18" s="3">
        <f>IF('2017 Actual'!J18-'2017 Budget'!J18=0, "", '2017 Actual'!J18-'2017 Budget'!J18)</f>
        <v>-500</v>
      </c>
      <c r="K18" s="3" t="str">
        <f>IF('2017 Actual'!K18-'2017 Budget'!K18=0, "", '2017 Actual'!K18-'2017 Budget'!K18)</f>
        <v/>
      </c>
      <c r="L18" s="3">
        <f>IF('2017 Actual'!L18-'2017 Budget'!L18=0, "", '2017 Actual'!L18-'2017 Budget'!L18)</f>
        <v>-500</v>
      </c>
      <c r="M18" s="3" t="str">
        <f>IF('2017 Actual'!M18-'2017 Budget'!M18=0, "", '2017 Actual'!M18-'2017 Budget'!M18)</f>
        <v/>
      </c>
      <c r="N18" s="2">
        <f>SUM(B18:M18)</f>
        <v>-361.75</v>
      </c>
      <c r="O18" s="3"/>
    </row>
    <row r="19" spans="1:28" x14ac:dyDescent="0.2">
      <c r="A19" s="1" t="s">
        <v>24</v>
      </c>
      <c r="B19" s="3">
        <f>IF('2017 Actual'!B19-'2017 Budget'!B19=0, "", '2017 Actual'!B19-'2017 Budget'!B19)</f>
        <v>-750</v>
      </c>
      <c r="C19" s="3" t="str">
        <f>IF('2017 Actual'!C19-'2017 Budget'!C19=0, "", '2017 Actual'!C19-'2017 Budget'!C19)</f>
        <v/>
      </c>
      <c r="D19" s="3" t="str">
        <f>IF('2017 Actual'!D19-'2017 Budget'!D19=0, "", '2017 Actual'!D19-'2017 Budget'!D19)</f>
        <v/>
      </c>
      <c r="E19" s="3" t="str">
        <f>IF('2017 Actual'!E19-'2017 Budget'!E19=0, "", '2017 Actual'!E19-'2017 Budget'!E19)</f>
        <v/>
      </c>
      <c r="F19" s="3" t="str">
        <f>IF('2017 Actual'!F19-'2017 Budget'!F19=0, "", '2017 Actual'!F19-'2017 Budget'!F19)</f>
        <v/>
      </c>
      <c r="G19" s="3" t="str">
        <f>IF('2017 Actual'!G19-'2017 Budget'!G19=0, "", '2017 Actual'!G19-'2017 Budget'!G19)</f>
        <v/>
      </c>
      <c r="H19" s="3" t="str">
        <f>IF('2017 Actual'!H19-'2017 Budget'!H19=0, "", '2017 Actual'!H19-'2017 Budget'!H19)</f>
        <v/>
      </c>
      <c r="I19" s="3">
        <f>IF('2017 Actual'!I19-'2017 Budget'!I19=0, "", '2017 Actual'!I19-'2017 Budget'!I19)</f>
        <v>-780.92</v>
      </c>
      <c r="J19" s="3" t="str">
        <f>IF('2017 Actual'!J19-'2017 Budget'!J19=0, "", '2017 Actual'!J19-'2017 Budget'!J19)</f>
        <v/>
      </c>
      <c r="K19" s="3" t="str">
        <f>IF('2017 Actual'!K19-'2017 Budget'!K19=0, "", '2017 Actual'!K19-'2017 Budget'!K19)</f>
        <v/>
      </c>
      <c r="L19" s="3">
        <f>IF('2017 Actual'!L19-'2017 Budget'!L19=0, "", '2017 Actual'!L19-'2017 Budget'!L19)</f>
        <v>-900</v>
      </c>
      <c r="M19" s="3" t="str">
        <f>IF('2017 Actual'!M19-'2017 Budget'!M19=0, "", '2017 Actual'!M19-'2017 Budget'!M19)</f>
        <v/>
      </c>
      <c r="N19" s="2">
        <f>SUM(B19:M19)</f>
        <v>-2430.92</v>
      </c>
      <c r="O19" s="3"/>
    </row>
    <row r="20" spans="1:28" x14ac:dyDescent="0.2">
      <c r="A20" s="11" t="s">
        <v>23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8">
        <f>SUM(N21:N27)</f>
        <v>-2943.5700000000097</v>
      </c>
      <c r="O20" s="3"/>
    </row>
    <row r="21" spans="1:28" x14ac:dyDescent="0.2">
      <c r="A21" s="14" t="s">
        <v>22</v>
      </c>
      <c r="B21" s="13" t="str">
        <f>IF('2017 Actual'!B21-'2017 Budget'!B21=0, "", '2017 Actual'!B21-'2017 Budget'!B21)</f>
        <v/>
      </c>
      <c r="C21" s="13" t="str">
        <f>IF('2017 Actual'!C21-'2017 Budget'!C21=0, "", '2017 Actual'!C21-'2017 Budget'!C21)</f>
        <v/>
      </c>
      <c r="D21" s="13">
        <f>IF('2017 Actual'!D21-'2017 Budget'!D21=0, "", '2017 Actual'!D21-'2017 Budget'!D21)</f>
        <v>-557.80999999999949</v>
      </c>
      <c r="E21" s="13" t="str">
        <f>IF('2017 Actual'!E21-'2017 Budget'!E21=0, "", '2017 Actual'!E21-'2017 Budget'!E21)</f>
        <v/>
      </c>
      <c r="F21" s="13">
        <f>IF('2017 Actual'!F21-'2017 Budget'!F21=0, "", '2017 Actual'!F21-'2017 Budget'!F21)</f>
        <v>35.83</v>
      </c>
      <c r="G21" s="13" t="str">
        <f>IF('2017 Actual'!G21-'2017 Budget'!G21=0, "", '2017 Actual'!G21-'2017 Budget'!G21)</f>
        <v/>
      </c>
      <c r="H21" s="13" t="str">
        <f>IF('2017 Actual'!H21-'2017 Budget'!H21=0, "", '2017 Actual'!H21-'2017 Budget'!H21)</f>
        <v/>
      </c>
      <c r="I21" s="13" t="str">
        <f>IF('2017 Actual'!I21-'2017 Budget'!I21=0, "", '2017 Actual'!I21-'2017 Budget'!I21)</f>
        <v/>
      </c>
      <c r="J21" s="13" t="str">
        <f>IF('2017 Actual'!J21-'2017 Budget'!J21=0, "", '2017 Actual'!J21-'2017 Budget'!J21)</f>
        <v/>
      </c>
      <c r="K21" s="13" t="str">
        <f>IF('2017 Actual'!K21-'2017 Budget'!K21=0, "", '2017 Actual'!K21-'2017 Budget'!K21)</f>
        <v/>
      </c>
      <c r="L21" s="13" t="str">
        <f>IF('2017 Actual'!L21-'2017 Budget'!L21=0, "", '2017 Actual'!L21-'2017 Budget'!L21)</f>
        <v/>
      </c>
      <c r="M21" s="13" t="str">
        <f>IF('2017 Actual'!M21-'2017 Budget'!M21=0, "", '2017 Actual'!M21-'2017 Budget'!M21)</f>
        <v/>
      </c>
      <c r="N21" s="27">
        <f t="shared" ref="N21:N27" si="1">SUM(B21:M21)</f>
        <v>-521.97999999999945</v>
      </c>
      <c r="O21" s="3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x14ac:dyDescent="0.2">
      <c r="A22" s="14" t="s">
        <v>21</v>
      </c>
      <c r="B22" s="13" t="str">
        <f>IF('2017 Actual'!B22-'2017 Budget'!B22=0, "", '2017 Actual'!B22-'2017 Budget'!B22)</f>
        <v/>
      </c>
      <c r="C22" s="13" t="str">
        <f>IF('2017 Actual'!C22-'2017 Budget'!C22=0, "", '2017 Actual'!C22-'2017 Budget'!C22)</f>
        <v/>
      </c>
      <c r="D22" s="13">
        <f>IF('2017 Actual'!D22-'2017 Budget'!D22=0, "", '2017 Actual'!D22-'2017 Budget'!D22)</f>
        <v>2447.4699999999998</v>
      </c>
      <c r="E22" s="13">
        <f>IF('2017 Actual'!E22-'2017 Budget'!E22=0, "", '2017 Actual'!E22-'2017 Budget'!E22)</f>
        <v>-500</v>
      </c>
      <c r="F22" s="13" t="str">
        <f>IF('2017 Actual'!F22-'2017 Budget'!F22=0, "", '2017 Actual'!F22-'2017 Budget'!F22)</f>
        <v/>
      </c>
      <c r="G22" s="13" t="str">
        <f>IF('2017 Actual'!G22-'2017 Budget'!G22=0, "", '2017 Actual'!G22-'2017 Budget'!G22)</f>
        <v/>
      </c>
      <c r="H22" s="13">
        <f>IF('2017 Actual'!H22-'2017 Budget'!H22=0, "", '2017 Actual'!H22-'2017 Budget'!H22)</f>
        <v>1593.22</v>
      </c>
      <c r="I22" s="13" t="str">
        <f>IF('2017 Actual'!I22-'2017 Budget'!I22=0, "", '2017 Actual'!I22-'2017 Budget'!I22)</f>
        <v/>
      </c>
      <c r="J22" s="13" t="str">
        <f>IF('2017 Actual'!J22-'2017 Budget'!J22=0, "", '2017 Actual'!J22-'2017 Budget'!J22)</f>
        <v/>
      </c>
      <c r="K22" s="13" t="str">
        <f>IF('2017 Actual'!K22-'2017 Budget'!K22=0, "", '2017 Actual'!K22-'2017 Budget'!K22)</f>
        <v/>
      </c>
      <c r="L22" s="13" t="str">
        <f>IF('2017 Actual'!L22-'2017 Budget'!L22=0, "", '2017 Actual'!L22-'2017 Budget'!L22)</f>
        <v/>
      </c>
      <c r="M22" s="13" t="str">
        <f>IF('2017 Actual'!M22-'2017 Budget'!M22=0, "", '2017 Actual'!M22-'2017 Budget'!M22)</f>
        <v/>
      </c>
      <c r="N22" s="27">
        <f t="shared" si="1"/>
        <v>3540.6899999999996</v>
      </c>
      <c r="O22" s="3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x14ac:dyDescent="0.2">
      <c r="A23" s="14" t="s">
        <v>20</v>
      </c>
      <c r="B23" s="13" t="str">
        <f>IF('2017 Actual'!B23-'2017 Budget'!B23=0, "", '2017 Actual'!B23-'2017 Budget'!B23)</f>
        <v/>
      </c>
      <c r="C23" s="13">
        <f>IF('2017 Actual'!C23-'2017 Budget'!C23=0, "", '2017 Actual'!C23-'2017 Budget'!C23)</f>
        <v>-500</v>
      </c>
      <c r="D23" s="13" t="str">
        <f>IF('2017 Actual'!D23-'2017 Budget'!D23=0, "", '2017 Actual'!D23-'2017 Budget'!D23)</f>
        <v/>
      </c>
      <c r="E23" s="13" t="str">
        <f>IF('2017 Actual'!E23-'2017 Budget'!E23=0, "", '2017 Actual'!E23-'2017 Budget'!E23)</f>
        <v/>
      </c>
      <c r="F23" s="13" t="str">
        <f>IF('2017 Actual'!F23-'2017 Budget'!F23=0, "", '2017 Actual'!F23-'2017 Budget'!F23)</f>
        <v/>
      </c>
      <c r="G23" s="13" t="str">
        <f>IF('2017 Actual'!G23-'2017 Budget'!G23=0, "", '2017 Actual'!G23-'2017 Budget'!G23)</f>
        <v/>
      </c>
      <c r="H23" s="13" t="str">
        <f>IF('2017 Actual'!H23-'2017 Budget'!H23=0, "", '2017 Actual'!H23-'2017 Budget'!H23)</f>
        <v/>
      </c>
      <c r="I23" s="13" t="str">
        <f>IF('2017 Actual'!I23-'2017 Budget'!I23=0, "", '2017 Actual'!I23-'2017 Budget'!I23)</f>
        <v/>
      </c>
      <c r="J23" s="13" t="str">
        <f>IF('2017 Actual'!J23-'2017 Budget'!J23=0, "", '2017 Actual'!J23-'2017 Budget'!J23)</f>
        <v/>
      </c>
      <c r="K23" s="13" t="str">
        <f>IF('2017 Actual'!K23-'2017 Budget'!K23=0, "", '2017 Actual'!K23-'2017 Budget'!K23)</f>
        <v/>
      </c>
      <c r="L23" s="13" t="str">
        <f>IF('2017 Actual'!L23-'2017 Budget'!L23=0, "", '2017 Actual'!L23-'2017 Budget'!L23)</f>
        <v/>
      </c>
      <c r="M23" s="13" t="str">
        <f>IF('2017 Actual'!M23-'2017 Budget'!M23=0, "", '2017 Actual'!M23-'2017 Budget'!M23)</f>
        <v/>
      </c>
      <c r="N23" s="27">
        <f t="shared" si="1"/>
        <v>-500</v>
      </c>
      <c r="O23" s="3"/>
    </row>
    <row r="24" spans="1:28" x14ac:dyDescent="0.2">
      <c r="A24" s="14" t="s">
        <v>19</v>
      </c>
      <c r="B24" s="13" t="str">
        <f>IF('2017 Actual'!B24-'2017 Budget'!B24=0, "", '2017 Actual'!B24-'2017 Budget'!B24)</f>
        <v/>
      </c>
      <c r="C24" s="13" t="str">
        <f>IF('2017 Actual'!C24-'2017 Budget'!C24=0, "", '2017 Actual'!C24-'2017 Budget'!C24)</f>
        <v/>
      </c>
      <c r="D24" s="13" t="str">
        <f>IF('2017 Actual'!D24-'2017 Budget'!D24=0, "", '2017 Actual'!D24-'2017 Budget'!D24)</f>
        <v/>
      </c>
      <c r="E24" s="13" t="str">
        <f>IF('2017 Actual'!E24-'2017 Budget'!E24=0, "", '2017 Actual'!E24-'2017 Budget'!E24)</f>
        <v/>
      </c>
      <c r="F24" s="13" t="str">
        <f>IF('2017 Actual'!F24-'2017 Budget'!F24=0, "", '2017 Actual'!F24-'2017 Budget'!F24)</f>
        <v/>
      </c>
      <c r="G24" s="13" t="str">
        <f>IF('2017 Actual'!G24-'2017 Budget'!G24=0, "", '2017 Actual'!G24-'2017 Budget'!G24)</f>
        <v/>
      </c>
      <c r="H24" s="13" t="str">
        <f>IF('2017 Actual'!H24-'2017 Budget'!H24=0, "", '2017 Actual'!H24-'2017 Budget'!H24)</f>
        <v/>
      </c>
      <c r="I24" s="13" t="str">
        <f>IF('2017 Actual'!I24-'2017 Budget'!I24=0, "", '2017 Actual'!I24-'2017 Budget'!I24)</f>
        <v/>
      </c>
      <c r="J24" s="13" t="str">
        <f>IF('2017 Actual'!J24-'2017 Budget'!J24=0, "", '2017 Actual'!J24-'2017 Budget'!J24)</f>
        <v/>
      </c>
      <c r="K24" s="13" t="str">
        <f>IF('2017 Actual'!K24-'2017 Budget'!K24=0, "", '2017 Actual'!K24-'2017 Budget'!K24)</f>
        <v/>
      </c>
      <c r="L24" s="13" t="str">
        <f>IF('2017 Actual'!L24-'2017 Budget'!L24=0, "", '2017 Actual'!L24-'2017 Budget'!L24)</f>
        <v/>
      </c>
      <c r="M24" s="13" t="str">
        <f>IF('2017 Actual'!M24-'2017 Budget'!M24=0, "", '2017 Actual'!M24-'2017 Budget'!M24)</f>
        <v/>
      </c>
      <c r="N24" s="27">
        <f t="shared" si="1"/>
        <v>0</v>
      </c>
      <c r="O24" s="3"/>
    </row>
    <row r="25" spans="1:28" x14ac:dyDescent="0.2">
      <c r="A25" s="14" t="s">
        <v>18</v>
      </c>
      <c r="B25" s="13" t="str">
        <f>IF('2017 Actual'!B25-'2017 Budget'!B25=0, "", '2017 Actual'!B25-'2017 Budget'!B25)</f>
        <v/>
      </c>
      <c r="C25" s="13" t="str">
        <f>IF('2017 Actual'!C25-'2017 Budget'!C25=0, "", '2017 Actual'!C25-'2017 Budget'!C25)</f>
        <v/>
      </c>
      <c r="D25" s="13">
        <f>IF('2017 Actual'!D25-'2017 Budget'!D25=0, "", '2017 Actual'!D25-'2017 Budget'!D25)</f>
        <v>-650</v>
      </c>
      <c r="E25" s="13" t="str">
        <f>IF('2017 Actual'!E25-'2017 Budget'!E25=0, "", '2017 Actual'!E25-'2017 Budget'!E25)</f>
        <v/>
      </c>
      <c r="F25" s="13" t="str">
        <f>IF('2017 Actual'!F25-'2017 Budget'!F25=0, "", '2017 Actual'!F25-'2017 Budget'!F25)</f>
        <v/>
      </c>
      <c r="G25" s="13" t="str">
        <f>IF('2017 Actual'!G25-'2017 Budget'!G25=0, "", '2017 Actual'!G25-'2017 Budget'!G25)</f>
        <v/>
      </c>
      <c r="H25" s="13" t="str">
        <f>IF('2017 Actual'!H25-'2017 Budget'!H25=0, "", '2017 Actual'!H25-'2017 Budget'!H25)</f>
        <v/>
      </c>
      <c r="I25" s="13" t="str">
        <f>IF('2017 Actual'!I25-'2017 Budget'!I25=0, "", '2017 Actual'!I25-'2017 Budget'!I25)</f>
        <v/>
      </c>
      <c r="J25" s="13" t="str">
        <f>IF('2017 Actual'!J25-'2017 Budget'!J25=0, "", '2017 Actual'!J25-'2017 Budget'!J25)</f>
        <v/>
      </c>
      <c r="K25" s="13" t="str">
        <f>IF('2017 Actual'!K25-'2017 Budget'!K25=0, "", '2017 Actual'!K25-'2017 Budget'!K25)</f>
        <v/>
      </c>
      <c r="L25" s="13" t="str">
        <f>IF('2017 Actual'!L25-'2017 Budget'!L25=0, "", '2017 Actual'!L25-'2017 Budget'!L25)</f>
        <v/>
      </c>
      <c r="M25" s="13" t="str">
        <f>IF('2017 Actual'!M25-'2017 Budget'!M25=0, "", '2017 Actual'!M25-'2017 Budget'!M25)</f>
        <v/>
      </c>
      <c r="N25" s="27">
        <f t="shared" si="1"/>
        <v>-650</v>
      </c>
      <c r="O25" s="3"/>
    </row>
    <row r="26" spans="1:28" x14ac:dyDescent="0.2">
      <c r="A26" s="14" t="s">
        <v>17</v>
      </c>
      <c r="B26" s="13" t="str">
        <f>IF('2017 Actual'!B26-'2017 Budget'!B26=0, "", '2017 Actual'!B26-'2017 Budget'!B26)</f>
        <v/>
      </c>
      <c r="C26" s="13" t="str">
        <f>IF('2017 Actual'!C26-'2017 Budget'!C26=0, "", '2017 Actual'!C26-'2017 Budget'!C26)</f>
        <v/>
      </c>
      <c r="D26" s="13">
        <f>IF('2017 Actual'!D26-'2017 Budget'!D26=0, "", '2017 Actual'!D26-'2017 Budget'!D26)</f>
        <v>20591.509999999998</v>
      </c>
      <c r="E26" s="13">
        <f>IF('2017 Actual'!E26-'2017 Budget'!E26=0, "", '2017 Actual'!E26-'2017 Budget'!E26)</f>
        <v>-20903.790000000008</v>
      </c>
      <c r="F26" s="13" t="str">
        <f>IF('2017 Actual'!F26-'2017 Budget'!F26=0, "", '2017 Actual'!F26-'2017 Budget'!F26)</f>
        <v/>
      </c>
      <c r="G26" s="13" t="str">
        <f>IF('2017 Actual'!G26-'2017 Budget'!G26=0, "", '2017 Actual'!G26-'2017 Budget'!G26)</f>
        <v/>
      </c>
      <c r="H26" s="13" t="str">
        <f>IF('2017 Actual'!H26-'2017 Budget'!H26=0, "", '2017 Actual'!H26-'2017 Budget'!H26)</f>
        <v/>
      </c>
      <c r="I26" s="13" t="str">
        <f>IF('2017 Actual'!I26-'2017 Budget'!I26=0, "", '2017 Actual'!I26-'2017 Budget'!I26)</f>
        <v/>
      </c>
      <c r="J26" s="13" t="str">
        <f>IF('2017 Actual'!J26-'2017 Budget'!J26=0, "", '2017 Actual'!J26-'2017 Budget'!J26)</f>
        <v/>
      </c>
      <c r="K26" s="13" t="str">
        <f>IF('2017 Actual'!K26-'2017 Budget'!K26=0, "", '2017 Actual'!K26-'2017 Budget'!K26)</f>
        <v/>
      </c>
      <c r="L26" s="13" t="str">
        <f>IF('2017 Actual'!L26-'2017 Budget'!L26=0, "", '2017 Actual'!L26-'2017 Budget'!L26)</f>
        <v/>
      </c>
      <c r="M26" s="13" t="str">
        <f>IF('2017 Actual'!M26-'2017 Budget'!M26=0, "", '2017 Actual'!M26-'2017 Budget'!M26)</f>
        <v/>
      </c>
      <c r="N26" s="27">
        <f t="shared" si="1"/>
        <v>-312.28000000000975</v>
      </c>
      <c r="O26" s="3"/>
    </row>
    <row r="27" spans="1:28" x14ac:dyDescent="0.2">
      <c r="A27" s="14" t="s">
        <v>2</v>
      </c>
      <c r="B27" s="13" t="str">
        <f>IF('2017 Actual'!B27-'2017 Budget'!B27=0, "", '2017 Actual'!B27-'2017 Budget'!B27)</f>
        <v/>
      </c>
      <c r="C27" s="13" t="str">
        <f>IF('2017 Actual'!C27-'2017 Budget'!C27=0, "", '2017 Actual'!C27-'2017 Budget'!C27)</f>
        <v/>
      </c>
      <c r="D27" s="13">
        <f>IF('2017 Actual'!D27-'2017 Budget'!D27=0, "", '2017 Actual'!D27-'2017 Budget'!D27)</f>
        <v>-4500</v>
      </c>
      <c r="E27" s="13" t="str">
        <f>IF('2017 Actual'!E27-'2017 Budget'!E27=0, "", '2017 Actual'!E27-'2017 Budget'!E27)</f>
        <v/>
      </c>
      <c r="F27" s="13" t="str">
        <f>IF('2017 Actual'!F27-'2017 Budget'!F27=0, "", '2017 Actual'!F27-'2017 Budget'!F27)</f>
        <v/>
      </c>
      <c r="G27" s="13" t="str">
        <f>IF('2017 Actual'!G27-'2017 Budget'!G27=0, "", '2017 Actual'!G27-'2017 Budget'!G27)</f>
        <v/>
      </c>
      <c r="H27" s="13" t="str">
        <f>IF('2017 Actual'!H27-'2017 Budget'!H27=0, "", '2017 Actual'!H27-'2017 Budget'!H27)</f>
        <v/>
      </c>
      <c r="I27" s="13" t="str">
        <f>IF('2017 Actual'!I27-'2017 Budget'!I27=0, "", '2017 Actual'!I27-'2017 Budget'!I27)</f>
        <v/>
      </c>
      <c r="J27" s="13" t="str">
        <f>IF('2017 Actual'!J27-'2017 Budget'!J27=0, "", '2017 Actual'!J27-'2017 Budget'!J27)</f>
        <v/>
      </c>
      <c r="K27" s="13" t="str">
        <f>IF('2017 Actual'!K27-'2017 Budget'!K27=0, "", '2017 Actual'!K27-'2017 Budget'!K27)</f>
        <v/>
      </c>
      <c r="L27" s="13" t="str">
        <f>IF('2017 Actual'!L27-'2017 Budget'!L27=0, "", '2017 Actual'!L27-'2017 Budget'!L27)</f>
        <v/>
      </c>
      <c r="M27" s="13" t="str">
        <f>IF('2017 Actual'!M27-'2017 Budget'!M27=0, "", '2017 Actual'!M27-'2017 Budget'!M27)</f>
        <v/>
      </c>
      <c r="N27" s="27">
        <f t="shared" si="1"/>
        <v>-4500</v>
      </c>
      <c r="O27" s="3"/>
    </row>
    <row r="28" spans="1:28" x14ac:dyDescent="0.2">
      <c r="A28" s="11" t="s">
        <v>16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8">
        <f>SUM(N29:N31)</f>
        <v>410.98999999999978</v>
      </c>
      <c r="O28" s="3"/>
    </row>
    <row r="29" spans="1:28" x14ac:dyDescent="0.2">
      <c r="A29" s="1" t="s">
        <v>15</v>
      </c>
      <c r="B29" s="7" t="str">
        <f>IF('2017 Actual'!B29-'2017 Budget'!B29=0, "", '2017 Actual'!B29-'2017 Budget'!B29)</f>
        <v/>
      </c>
      <c r="C29" s="7" t="str">
        <f>IF('2017 Actual'!C29-'2017 Budget'!C29=0, "", '2017 Actual'!C29-'2017 Budget'!C29)</f>
        <v/>
      </c>
      <c r="D29" s="7" t="str">
        <f>IF('2017 Actual'!D29-'2017 Budget'!D29=0, "", '2017 Actual'!D29-'2017 Budget'!D29)</f>
        <v/>
      </c>
      <c r="E29" s="7" t="str">
        <f>IF('2017 Actual'!E29-'2017 Budget'!E29=0, "", '2017 Actual'!E29-'2017 Budget'!E29)</f>
        <v/>
      </c>
      <c r="F29" s="7" t="str">
        <f>IF('2017 Actual'!F29-'2017 Budget'!F29=0, "", '2017 Actual'!F29-'2017 Budget'!F29)</f>
        <v/>
      </c>
      <c r="G29" s="7" t="str">
        <f>IF('2017 Actual'!G29-'2017 Budget'!G29=0, "", '2017 Actual'!G29-'2017 Budget'!G29)</f>
        <v/>
      </c>
      <c r="H29" s="7" t="str">
        <f>IF('2017 Actual'!H29-'2017 Budget'!H29=0, "", '2017 Actual'!H29-'2017 Budget'!H29)</f>
        <v/>
      </c>
      <c r="I29" s="7" t="str">
        <f>IF('2017 Actual'!I29-'2017 Budget'!I29=0, "", '2017 Actual'!I29-'2017 Budget'!I29)</f>
        <v/>
      </c>
      <c r="J29" s="7" t="str">
        <f>IF('2017 Actual'!J29-'2017 Budget'!J29=0, "", '2017 Actual'!J29-'2017 Budget'!J29)</f>
        <v/>
      </c>
      <c r="K29" s="7" t="str">
        <f>IF('2017 Actual'!K29-'2017 Budget'!K29=0, "", '2017 Actual'!K29-'2017 Budget'!K29)</f>
        <v/>
      </c>
      <c r="L29" s="7" t="str">
        <f>IF('2017 Actual'!L29-'2017 Budget'!L29=0, "", '2017 Actual'!L29-'2017 Budget'!L29)</f>
        <v/>
      </c>
      <c r="M29" s="7" t="str">
        <f>IF('2017 Actual'!M29-'2017 Budget'!M29=0, "", '2017 Actual'!M29-'2017 Budget'!M29)</f>
        <v/>
      </c>
      <c r="N29" s="2">
        <f>SUM(B29:M29)</f>
        <v>0</v>
      </c>
      <c r="O29" s="3"/>
    </row>
    <row r="30" spans="1:28" x14ac:dyDescent="0.2">
      <c r="A30" s="1" t="s">
        <v>14</v>
      </c>
      <c r="B30" s="3">
        <f>IF('2017 Actual'!B30-'2017 Budget'!B30=0, "", '2017 Actual'!B30-'2017 Budget'!B30)</f>
        <v>-382.25</v>
      </c>
      <c r="C30" s="3">
        <f>IF('2017 Actual'!C30-'2017 Budget'!C30=0, "", '2017 Actual'!C30-'2017 Budget'!C30)</f>
        <v>-382.25</v>
      </c>
      <c r="D30" s="3">
        <f>IF('2017 Actual'!D30-'2017 Budget'!D30=0, "", '2017 Actual'!D30-'2017 Budget'!D30)</f>
        <v>-382.25</v>
      </c>
      <c r="E30" s="3">
        <f>IF('2017 Actual'!E30-'2017 Budget'!E30=0, "", '2017 Actual'!E30-'2017 Budget'!E30)</f>
        <v>811.75</v>
      </c>
      <c r="F30" s="3">
        <f>IF('2017 Actual'!F30-'2017 Budget'!F30=0, "", '2017 Actual'!F30-'2017 Budget'!F30)</f>
        <v>-183.25</v>
      </c>
      <c r="G30" s="3">
        <f>IF('2017 Actual'!G30-'2017 Budget'!G30=0, "", '2017 Actual'!G30-'2017 Budget'!G30)</f>
        <v>15.75</v>
      </c>
      <c r="H30" s="3">
        <f>IF('2017 Actual'!H30-'2017 Budget'!H30=0, "", '2017 Actual'!H30-'2017 Budget'!H30)</f>
        <v>-382.25</v>
      </c>
      <c r="I30" s="3">
        <f>IF('2017 Actual'!I30-'2017 Budget'!I30=0, "", '2017 Actual'!I30-'2017 Budget'!I30)</f>
        <v>-382.25</v>
      </c>
      <c r="J30" s="3">
        <f>IF('2017 Actual'!J30-'2017 Budget'!J30=0, "", '2017 Actual'!J30-'2017 Budget'!J30)</f>
        <v>-382.25</v>
      </c>
      <c r="K30" s="3">
        <f>IF('2017 Actual'!K30-'2017 Budget'!K30=0, "", '2017 Actual'!K30-'2017 Budget'!K30)</f>
        <v>-382.25</v>
      </c>
      <c r="L30" s="3">
        <f>IF('2017 Actual'!L30-'2017 Budget'!L30=0, "", '2017 Actual'!L30-'2017 Budget'!L30)</f>
        <v>-382.25</v>
      </c>
      <c r="M30" s="3">
        <f>IF('2017 Actual'!M30-'2017 Budget'!M30=0, "", '2017 Actual'!M30-'2017 Budget'!M30)</f>
        <v>-382.25</v>
      </c>
      <c r="N30" s="2">
        <f>SUM(B30:M30)</f>
        <v>-2796</v>
      </c>
      <c r="O30" s="3"/>
    </row>
    <row r="31" spans="1:28" x14ac:dyDescent="0.2">
      <c r="A31" s="1" t="s">
        <v>13</v>
      </c>
      <c r="B31" s="3">
        <f>IF('2017 Actual'!B31-'2017 Budget'!B31=0, "", '2017 Actual'!B31-'2017 Budget'!B31)</f>
        <v>644.99</v>
      </c>
      <c r="C31" s="3" t="str">
        <f>IF('2017 Actual'!C31-'2017 Budget'!C31=0, "", '2017 Actual'!C31-'2017 Budget'!C31)</f>
        <v/>
      </c>
      <c r="D31" s="3">
        <f>IF('2017 Actual'!D31-'2017 Budget'!D31=0, "", '2017 Actual'!D31-'2017 Budget'!D31)</f>
        <v>-600</v>
      </c>
      <c r="E31" s="3">
        <f>IF('2017 Actual'!E31-'2017 Budget'!E31=0, "", '2017 Actual'!E31-'2017 Budget'!E31)</f>
        <v>649</v>
      </c>
      <c r="F31" s="3">
        <f>IF('2017 Actual'!F31-'2017 Budget'!F31=0, "", '2017 Actual'!F31-'2017 Budget'!F31)</f>
        <v>-600</v>
      </c>
      <c r="G31" s="3" t="str">
        <f>IF('2017 Actual'!G31-'2017 Budget'!G31=0, "", '2017 Actual'!G31-'2017 Budget'!G31)</f>
        <v/>
      </c>
      <c r="H31" s="3" t="str">
        <f>IF('2017 Actual'!H31-'2017 Budget'!H31=0, "", '2017 Actual'!H31-'2017 Budget'!H31)</f>
        <v/>
      </c>
      <c r="I31" s="3">
        <f>IF('2017 Actual'!I31-'2017 Budget'!I31=0, "", '2017 Actual'!I31-'2017 Budget'!I31)</f>
        <v>498</v>
      </c>
      <c r="J31" s="3">
        <f>IF('2017 Actual'!J31-'2017 Budget'!J31=0, "", '2017 Actual'!J31-'2017 Budget'!J31)</f>
        <v>299</v>
      </c>
      <c r="K31" s="3">
        <f>IF('2017 Actual'!K31-'2017 Budget'!K31=0, "", '2017 Actual'!K31-'2017 Budget'!K31)</f>
        <v>799</v>
      </c>
      <c r="L31" s="3">
        <f>IF('2017 Actual'!L31-'2017 Budget'!L31=0, "", '2017 Actual'!L31-'2017 Budget'!L31)</f>
        <v>199</v>
      </c>
      <c r="M31" s="3">
        <f>IF('2017 Actual'!M31-'2017 Budget'!M31=0, "", '2017 Actual'!M31-'2017 Budget'!M31)</f>
        <v>1318</v>
      </c>
      <c r="N31" s="2">
        <f>SUM(B31:M31)</f>
        <v>3206.99</v>
      </c>
      <c r="O31" s="3"/>
    </row>
    <row r="32" spans="1:28" x14ac:dyDescent="0.2">
      <c r="A32" s="10" t="s">
        <v>12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8">
        <f>SUM(N33:N43)</f>
        <v>-15336.369999999999</v>
      </c>
      <c r="O32" s="3"/>
    </row>
    <row r="33" spans="1:15" x14ac:dyDescent="0.2">
      <c r="A33" s="1" t="s">
        <v>11</v>
      </c>
      <c r="B33" s="7" t="str">
        <f>IF('2017 Actual'!B33-'2017 Budget'!B33=0, "", '2017 Actual'!B33-'2017 Budget'!B33)</f>
        <v/>
      </c>
      <c r="C33" s="7" t="str">
        <f>IF('2017 Actual'!C33-'2017 Budget'!C33=0, "", '2017 Actual'!C33-'2017 Budget'!C33)</f>
        <v/>
      </c>
      <c r="D33" s="7" t="str">
        <f>IF('2017 Actual'!D33-'2017 Budget'!D33=0, "", '2017 Actual'!D33-'2017 Budget'!D33)</f>
        <v/>
      </c>
      <c r="E33" s="7">
        <f>IF('2017 Actual'!E33-'2017 Budget'!E33=0, "", '2017 Actual'!E33-'2017 Budget'!E33)</f>
        <v>-4000</v>
      </c>
      <c r="F33" s="7" t="str">
        <f>IF('2017 Actual'!F33-'2017 Budget'!F33=0, "", '2017 Actual'!F33-'2017 Budget'!F33)</f>
        <v/>
      </c>
      <c r="G33" s="7" t="str">
        <f>IF('2017 Actual'!G33-'2017 Budget'!G33=0, "", '2017 Actual'!G33-'2017 Budget'!G33)</f>
        <v/>
      </c>
      <c r="H33" s="7" t="str">
        <f>IF('2017 Actual'!H33-'2017 Budget'!H33=0, "", '2017 Actual'!H33-'2017 Budget'!H33)</f>
        <v/>
      </c>
      <c r="I33" s="7" t="str">
        <f>IF('2017 Actual'!I33-'2017 Budget'!I33=0, "", '2017 Actual'!I33-'2017 Budget'!I33)</f>
        <v/>
      </c>
      <c r="J33" s="7" t="str">
        <f>IF('2017 Actual'!J33-'2017 Budget'!J33=0, "", '2017 Actual'!J33-'2017 Budget'!J33)</f>
        <v/>
      </c>
      <c r="K33" s="7" t="str">
        <f>IF('2017 Actual'!K33-'2017 Budget'!K33=0, "", '2017 Actual'!K33-'2017 Budget'!K33)</f>
        <v/>
      </c>
      <c r="L33" s="7" t="str">
        <f>IF('2017 Actual'!L33-'2017 Budget'!L33=0, "", '2017 Actual'!L33-'2017 Budget'!L33)</f>
        <v/>
      </c>
      <c r="M33" s="7" t="str">
        <f>IF('2017 Actual'!M33-'2017 Budget'!M33=0, "", '2017 Actual'!M33-'2017 Budget'!M33)</f>
        <v/>
      </c>
      <c r="N33" s="2">
        <f t="shared" ref="N33:N43" si="2">SUM(B33:M33)</f>
        <v>-4000</v>
      </c>
      <c r="O33" s="3"/>
    </row>
    <row r="34" spans="1:15" x14ac:dyDescent="0.2">
      <c r="A34" s="1" t="s">
        <v>10</v>
      </c>
      <c r="B34" s="7">
        <f>IF('2017 Actual'!B34-'2017 Budget'!B34=0, "", '2017 Actual'!B34-'2017 Budget'!B34)</f>
        <v>-9.3700000000000045</v>
      </c>
      <c r="C34" s="7">
        <f>IF('2017 Actual'!C34-'2017 Budget'!C34=0, "", '2017 Actual'!C34-'2017 Budget'!C34)</f>
        <v>-18.419999999999959</v>
      </c>
      <c r="D34" s="7">
        <f>IF('2017 Actual'!D34-'2017 Budget'!D34=0, "", '2017 Actual'!D34-'2017 Budget'!D34)</f>
        <v>-28.629999999999995</v>
      </c>
      <c r="E34" s="7">
        <f>IF('2017 Actual'!E34-'2017 Budget'!E34=0, "", '2017 Actual'!E34-'2017 Budget'!E34)</f>
        <v>-55.529999999999973</v>
      </c>
      <c r="F34" s="7">
        <f>IF('2017 Actual'!F34-'2017 Budget'!F34=0, "", '2017 Actual'!F34-'2017 Budget'!F34)</f>
        <v>-49.700000000000045</v>
      </c>
      <c r="G34" s="7">
        <f>IF('2017 Actual'!G34-'2017 Budget'!G34=0, "", '2017 Actual'!G34-'2017 Budget'!G34)</f>
        <v>-67.94</v>
      </c>
      <c r="H34" s="7">
        <f>IF('2017 Actual'!H34-'2017 Budget'!H34=0, "", '2017 Actual'!H34-'2017 Budget'!H34)</f>
        <v>-40.659999999999968</v>
      </c>
      <c r="I34" s="7">
        <f>IF('2017 Actual'!I34-'2017 Budget'!I34=0, "", '2017 Actual'!I34-'2017 Budget'!I34)</f>
        <v>-68.639999999999986</v>
      </c>
      <c r="J34" s="7">
        <f>IF('2017 Actual'!J34-'2017 Budget'!J34=0, "", '2017 Actual'!J34-'2017 Budget'!J34)</f>
        <v>-81</v>
      </c>
      <c r="K34" s="7">
        <f>IF('2017 Actual'!K34-'2017 Budget'!K34=0, "", '2017 Actual'!K34-'2017 Budget'!K34)</f>
        <v>-77.009999999999991</v>
      </c>
      <c r="L34" s="7">
        <f>IF('2017 Actual'!L34-'2017 Budget'!L34=0, "", '2017 Actual'!L34-'2017 Budget'!L34)</f>
        <v>-120</v>
      </c>
      <c r="M34" s="7">
        <f>IF('2017 Actual'!M34-'2017 Budget'!M34=0, "", '2017 Actual'!M34-'2017 Budget'!M34)</f>
        <v>-119</v>
      </c>
      <c r="N34" s="2">
        <f t="shared" si="2"/>
        <v>-735.89999999999986</v>
      </c>
      <c r="O34" s="3"/>
    </row>
    <row r="35" spans="1:15" x14ac:dyDescent="0.2">
      <c r="A35" s="1" t="s">
        <v>9</v>
      </c>
      <c r="B35" s="7">
        <f>IF('2017 Actual'!B35-'2017 Budget'!B35=0, "", '2017 Actual'!B35-'2017 Budget'!B35)</f>
        <v>-39.950000000000003</v>
      </c>
      <c r="C35" s="7">
        <f>IF('2017 Actual'!C35-'2017 Budget'!C35=0, "", '2017 Actual'!C35-'2017 Budget'!C35)</f>
        <v>-39.950000000000003</v>
      </c>
      <c r="D35" s="7">
        <f>IF('2017 Actual'!D35-'2017 Budget'!D35=0, "", '2017 Actual'!D35-'2017 Budget'!D35)</f>
        <v>-39.950000000000003</v>
      </c>
      <c r="E35" s="7">
        <f>IF('2017 Actual'!E35-'2017 Budget'!E35=0, "", '2017 Actual'!E35-'2017 Budget'!E35)</f>
        <v>-39.950000000000003</v>
      </c>
      <c r="F35" s="7">
        <f>IF('2017 Actual'!F35-'2017 Budget'!F35=0, "", '2017 Actual'!F35-'2017 Budget'!F35)</f>
        <v>-939.95</v>
      </c>
      <c r="G35" s="7">
        <f>IF('2017 Actual'!G35-'2017 Budget'!G35=0, "", '2017 Actual'!G35-'2017 Budget'!G35)</f>
        <v>-39.950000000000003</v>
      </c>
      <c r="H35" s="7">
        <f>IF('2017 Actual'!H35-'2017 Budget'!H35=0, "", '2017 Actual'!H35-'2017 Budget'!H35)</f>
        <v>-39.950000000000003</v>
      </c>
      <c r="I35" s="7">
        <f>IF('2017 Actual'!I35-'2017 Budget'!I35=0, "", '2017 Actual'!I35-'2017 Budget'!I35)</f>
        <v>-39.950000000000003</v>
      </c>
      <c r="J35" s="7">
        <f>IF('2017 Actual'!J35-'2017 Budget'!J35=0, "", '2017 Actual'!J35-'2017 Budget'!J35)</f>
        <v>-39.950000000000003</v>
      </c>
      <c r="K35" s="7">
        <f>IF('2017 Actual'!K35-'2017 Budget'!K35=0, "", '2017 Actual'!K35-'2017 Budget'!K35)</f>
        <v>-39.950000000000003</v>
      </c>
      <c r="L35" s="7">
        <f>IF('2017 Actual'!L35-'2017 Budget'!L35=0, "", '2017 Actual'!L35-'2017 Budget'!L35)</f>
        <v>-39.950000000000003</v>
      </c>
      <c r="M35" s="7">
        <f>IF('2017 Actual'!M35-'2017 Budget'!M35=0, "", '2017 Actual'!M35-'2017 Budget'!M35)</f>
        <v>-39.950000000000003</v>
      </c>
      <c r="N35" s="2">
        <f t="shared" si="2"/>
        <v>-1379.4000000000003</v>
      </c>
      <c r="O35" s="3"/>
    </row>
    <row r="36" spans="1:15" x14ac:dyDescent="0.2">
      <c r="A36" s="1" t="s">
        <v>8</v>
      </c>
      <c r="B36" s="7">
        <f>IF('2017 Actual'!B36-'2017 Budget'!B36=0, "", '2017 Actual'!B36-'2017 Budget'!B36)</f>
        <v>-890</v>
      </c>
      <c r="C36" s="7">
        <f>IF('2017 Actual'!C36-'2017 Budget'!C36=0, "", '2017 Actual'!C36-'2017 Budget'!C36)</f>
        <v>-890</v>
      </c>
      <c r="D36" s="7">
        <f>IF('2017 Actual'!D36-'2017 Budget'!D36=0, "", '2017 Actual'!D36-'2017 Budget'!D36)</f>
        <v>-890</v>
      </c>
      <c r="E36" s="7">
        <f>IF('2017 Actual'!E36-'2017 Budget'!E36=0, "", '2017 Actual'!E36-'2017 Budget'!E36)</f>
        <v>-890</v>
      </c>
      <c r="F36" s="7">
        <f>IF('2017 Actual'!F36-'2017 Budget'!F36=0, "", '2017 Actual'!F36-'2017 Budget'!F36)</f>
        <v>-890</v>
      </c>
      <c r="G36" s="7">
        <f>IF('2017 Actual'!G36-'2017 Budget'!G36=0, "", '2017 Actual'!G36-'2017 Budget'!G36)</f>
        <v>-890</v>
      </c>
      <c r="H36" s="7">
        <f>IF('2017 Actual'!H36-'2017 Budget'!H36=0, "", '2017 Actual'!H36-'2017 Budget'!H36)</f>
        <v>-890</v>
      </c>
      <c r="I36" s="7">
        <f>IF('2017 Actual'!I36-'2017 Budget'!I36=0, "", '2017 Actual'!I36-'2017 Budget'!I36)</f>
        <v>-890</v>
      </c>
      <c r="J36" s="7">
        <f>IF('2017 Actual'!J36-'2017 Budget'!J36=0, "", '2017 Actual'!J36-'2017 Budget'!J36)</f>
        <v>-890</v>
      </c>
      <c r="K36" s="7">
        <f>IF('2017 Actual'!K36-'2017 Budget'!K36=0, "", '2017 Actual'!K36-'2017 Budget'!K36)</f>
        <v>-890</v>
      </c>
      <c r="L36" s="7">
        <f>IF('2017 Actual'!L36-'2017 Budget'!L36=0, "", '2017 Actual'!L36-'2017 Budget'!L36)</f>
        <v>-890</v>
      </c>
      <c r="M36" s="7">
        <f>IF('2017 Actual'!M36-'2017 Budget'!M36=0, "", '2017 Actual'!M36-'2017 Budget'!M36)</f>
        <v>-890</v>
      </c>
      <c r="N36" s="2">
        <f t="shared" si="2"/>
        <v>-10680</v>
      </c>
      <c r="O36" s="3"/>
    </row>
    <row r="37" spans="1:15" x14ac:dyDescent="0.2">
      <c r="A37" s="1" t="s">
        <v>7</v>
      </c>
      <c r="B37" s="7" t="str">
        <f>IF('2017 Actual'!B37-'2017 Budget'!B37=0, "", '2017 Actual'!B37-'2017 Budget'!B37)</f>
        <v/>
      </c>
      <c r="C37" s="7" t="str">
        <f>IF('2017 Actual'!C37-'2017 Budget'!C37=0, "", '2017 Actual'!C37-'2017 Budget'!C37)</f>
        <v/>
      </c>
      <c r="D37" s="7" t="str">
        <f>IF('2017 Actual'!D37-'2017 Budget'!D37=0, "", '2017 Actual'!D37-'2017 Budget'!D37)</f>
        <v/>
      </c>
      <c r="E37" s="7" t="str">
        <f>IF('2017 Actual'!E37-'2017 Budget'!E37=0, "", '2017 Actual'!E37-'2017 Budget'!E37)</f>
        <v/>
      </c>
      <c r="F37" s="7" t="str">
        <f>IF('2017 Actual'!F37-'2017 Budget'!F37=0, "", '2017 Actual'!F37-'2017 Budget'!F37)</f>
        <v/>
      </c>
      <c r="G37" s="7" t="str">
        <f>IF('2017 Actual'!G37-'2017 Budget'!G37=0, "", '2017 Actual'!G37-'2017 Budget'!G37)</f>
        <v/>
      </c>
      <c r="H37" s="7" t="str">
        <f>IF('2017 Actual'!H37-'2017 Budget'!H37=0, "", '2017 Actual'!H37-'2017 Budget'!H37)</f>
        <v/>
      </c>
      <c r="I37" s="7" t="str">
        <f>IF('2017 Actual'!I37-'2017 Budget'!I37=0, "", '2017 Actual'!I37-'2017 Budget'!I37)</f>
        <v/>
      </c>
      <c r="J37" s="7" t="str">
        <f>IF('2017 Actual'!J37-'2017 Budget'!J37=0, "", '2017 Actual'!J37-'2017 Budget'!J37)</f>
        <v/>
      </c>
      <c r="K37" s="7" t="str">
        <f>IF('2017 Actual'!K37-'2017 Budget'!K37=0, "", '2017 Actual'!K37-'2017 Budget'!K37)</f>
        <v/>
      </c>
      <c r="L37" s="7" t="str">
        <f>IF('2017 Actual'!L37-'2017 Budget'!L37=0, "", '2017 Actual'!L37-'2017 Budget'!L37)</f>
        <v/>
      </c>
      <c r="M37" s="7" t="str">
        <f>IF('2017 Actual'!M37-'2017 Budget'!M37=0, "", '2017 Actual'!M37-'2017 Budget'!M37)</f>
        <v/>
      </c>
      <c r="N37" s="2">
        <f t="shared" si="2"/>
        <v>0</v>
      </c>
      <c r="O37" s="3"/>
    </row>
    <row r="38" spans="1:15" x14ac:dyDescent="0.2">
      <c r="A38" s="1" t="s">
        <v>6</v>
      </c>
      <c r="B38" s="7">
        <f>IF('2017 Actual'!B38-'2017 Budget'!B38=0, "", '2017 Actual'!B38-'2017 Budget'!B38)</f>
        <v>2205</v>
      </c>
      <c r="C38" s="7">
        <f>IF('2017 Actual'!C38-'2017 Budget'!C38=0, "", '2017 Actual'!C38-'2017 Budget'!C38)</f>
        <v>1605</v>
      </c>
      <c r="D38" s="7">
        <f>IF('2017 Actual'!D38-'2017 Budget'!D38=0, "", '2017 Actual'!D38-'2017 Budget'!D38)</f>
        <v>1305</v>
      </c>
      <c r="E38" s="7">
        <f>IF('2017 Actual'!E38-'2017 Budget'!E38=0, "", '2017 Actual'!E38-'2017 Budget'!E38)</f>
        <v>-5170</v>
      </c>
      <c r="F38" s="7">
        <f>IF('2017 Actual'!F38-'2017 Budget'!F38=0, "", '2017 Actual'!F38-'2017 Budget'!F38)</f>
        <v>-2645</v>
      </c>
      <c r="G38" s="7">
        <f>IF('2017 Actual'!G38-'2017 Budget'!G38=0, "", '2017 Actual'!G38-'2017 Budget'!G38)</f>
        <v>-870</v>
      </c>
      <c r="H38" s="7">
        <f>IF('2017 Actual'!H38-'2017 Budget'!H38=0, "", '2017 Actual'!H38-'2017 Budget'!H38)</f>
        <v>-4770</v>
      </c>
      <c r="I38" s="7">
        <f>IF('2017 Actual'!I38-'2017 Budget'!I38=0, "", '2017 Actual'!I38-'2017 Budget'!I38)</f>
        <v>-4190</v>
      </c>
      <c r="J38" s="7">
        <f>IF('2017 Actual'!J38-'2017 Budget'!J38=0, "", '2017 Actual'!J38-'2017 Budget'!J38)</f>
        <v>290</v>
      </c>
      <c r="K38" s="7">
        <f>IF('2017 Actual'!K38-'2017 Budget'!K38=0, "", '2017 Actual'!K38-'2017 Budget'!K38)</f>
        <v>205</v>
      </c>
      <c r="L38" s="7">
        <f>IF('2017 Actual'!L38-'2017 Budget'!L38=0, "", '2017 Actual'!L38-'2017 Budget'!L38)</f>
        <v>-340</v>
      </c>
      <c r="M38" s="7">
        <f>IF('2017 Actual'!M38-'2017 Budget'!M38=0, "", '2017 Actual'!M38-'2017 Budget'!M38)</f>
        <v>-1345</v>
      </c>
      <c r="N38" s="2">
        <f t="shared" si="2"/>
        <v>-13720</v>
      </c>
      <c r="O38" s="3"/>
    </row>
    <row r="39" spans="1:15" x14ac:dyDescent="0.2">
      <c r="A39" s="1" t="s">
        <v>55</v>
      </c>
      <c r="B39" s="3" t="str">
        <f>IF('2017 Actual'!B39-'2017 Budget'!B39=0, "", '2017 Actual'!B39-'2017 Budget'!B39)</f>
        <v/>
      </c>
      <c r="C39" s="3" t="str">
        <f>IF('2017 Actual'!C39-'2017 Budget'!C39=0, "", '2017 Actual'!C39-'2017 Budget'!C39)</f>
        <v/>
      </c>
      <c r="D39" s="3" t="str">
        <f>IF('2017 Actual'!D39-'2017 Budget'!D39=0, "", '2017 Actual'!D39-'2017 Budget'!D39)</f>
        <v/>
      </c>
      <c r="E39" s="3" t="str">
        <f>IF('2017 Actual'!E39-'2017 Budget'!E39=0, "", '2017 Actual'!E39-'2017 Budget'!E39)</f>
        <v/>
      </c>
      <c r="F39" s="3" t="str">
        <f>IF('2017 Actual'!F39-'2017 Budget'!F39=0, "", '2017 Actual'!F39-'2017 Budget'!F39)</f>
        <v/>
      </c>
      <c r="G39" s="3" t="str">
        <f>IF('2017 Actual'!G39-'2017 Budget'!G39=0, "", '2017 Actual'!G39-'2017 Budget'!G39)</f>
        <v/>
      </c>
      <c r="H39" s="3">
        <f>IF('2017 Actual'!H39-'2017 Budget'!H39=0, "", '2017 Actual'!H39-'2017 Budget'!H39)</f>
        <v>2163</v>
      </c>
      <c r="I39" s="3" t="str">
        <f>IF('2017 Actual'!I39-'2017 Budget'!I39=0, "", '2017 Actual'!I39-'2017 Budget'!I39)</f>
        <v/>
      </c>
      <c r="J39" s="3" t="str">
        <f>IF('2017 Actual'!J39-'2017 Budget'!J39=0, "", '2017 Actual'!J39-'2017 Budget'!J39)</f>
        <v/>
      </c>
      <c r="K39" s="3" t="str">
        <f>IF('2017 Actual'!K39-'2017 Budget'!K39=0, "", '2017 Actual'!K39-'2017 Budget'!K39)</f>
        <v/>
      </c>
      <c r="L39" s="3" t="str">
        <f>IF('2017 Actual'!L39-'2017 Budget'!L39=0, "", '2017 Actual'!L39-'2017 Budget'!L39)</f>
        <v/>
      </c>
      <c r="M39" s="3" t="str">
        <f>IF('2017 Actual'!M39-'2017 Budget'!M39=0, "", '2017 Actual'!M39-'2017 Budget'!M39)</f>
        <v/>
      </c>
      <c r="N39" s="2">
        <f t="shared" si="2"/>
        <v>2163</v>
      </c>
      <c r="O39" s="3"/>
    </row>
    <row r="40" spans="1:15" x14ac:dyDescent="0.2">
      <c r="A40" s="1" t="s">
        <v>5</v>
      </c>
      <c r="B40" s="3" t="str">
        <f>IF('2017 Actual'!B40-'2017 Budget'!B40=0, "", '2017 Actual'!B40-'2017 Budget'!B40)</f>
        <v/>
      </c>
      <c r="C40" s="3">
        <f>IF('2017 Actual'!C40-'2017 Budget'!C40=0, "", '2017 Actual'!C40-'2017 Budget'!C40)</f>
        <v>-2000</v>
      </c>
      <c r="D40" s="3" t="str">
        <f>IF('2017 Actual'!D40-'2017 Budget'!D40=0, "", '2017 Actual'!D40-'2017 Budget'!D40)</f>
        <v/>
      </c>
      <c r="E40" s="3" t="str">
        <f>IF('2017 Actual'!E40-'2017 Budget'!E40=0, "", '2017 Actual'!E40-'2017 Budget'!E40)</f>
        <v/>
      </c>
      <c r="F40" s="3">
        <f>IF('2017 Actual'!F40-'2017 Budget'!F40=0, "", '2017 Actual'!F40-'2017 Budget'!F40)</f>
        <v>-2000</v>
      </c>
      <c r="G40" s="3">
        <f>IF('2017 Actual'!G40-'2017 Budget'!G40=0, "", '2017 Actual'!G40-'2017 Budget'!G40)</f>
        <v>17237.5</v>
      </c>
      <c r="H40" s="3">
        <f>IF('2017 Actual'!H40-'2017 Budget'!H40=0, "", '2017 Actual'!H40-'2017 Budget'!H40)</f>
        <v>1350</v>
      </c>
      <c r="I40" s="3">
        <f>IF('2017 Actual'!I40-'2017 Budget'!I40=0, "", '2017 Actual'!I40-'2017 Budget'!I40)</f>
        <v>-2000</v>
      </c>
      <c r="J40" s="3" t="str">
        <f>IF('2017 Actual'!J40-'2017 Budget'!J40=0, "", '2017 Actual'!J40-'2017 Budget'!J40)</f>
        <v/>
      </c>
      <c r="K40" s="3" t="str">
        <f>IF('2017 Actual'!K40-'2017 Budget'!K40=0, "", '2017 Actual'!K40-'2017 Budget'!K40)</f>
        <v/>
      </c>
      <c r="L40" s="3">
        <f>IF('2017 Actual'!L40-'2017 Budget'!L40=0, "", '2017 Actual'!L40-'2017 Budget'!L40)</f>
        <v>-2000</v>
      </c>
      <c r="M40" s="3" t="str">
        <f>IF('2017 Actual'!M40-'2017 Budget'!M40=0, "", '2017 Actual'!M40-'2017 Budget'!M40)</f>
        <v/>
      </c>
      <c r="N40" s="2">
        <f t="shared" si="2"/>
        <v>10587.5</v>
      </c>
      <c r="O40" s="3"/>
    </row>
    <row r="41" spans="1:15" x14ac:dyDescent="0.2">
      <c r="A41" s="1" t="s">
        <v>4</v>
      </c>
      <c r="B41" s="3" t="str">
        <f>IF('2017 Actual'!B41-'2017 Budget'!B41=0, "", '2017 Actual'!B41-'2017 Budget'!B41)</f>
        <v/>
      </c>
      <c r="C41" s="3" t="str">
        <f>IF('2017 Actual'!C41-'2017 Budget'!C41=0, "", '2017 Actual'!C41-'2017 Budget'!C41)</f>
        <v/>
      </c>
      <c r="D41" s="3" t="str">
        <f>IF('2017 Actual'!D41-'2017 Budget'!D41=0, "", '2017 Actual'!D41-'2017 Budget'!D41)</f>
        <v/>
      </c>
      <c r="E41" s="3" t="str">
        <f>IF('2017 Actual'!E41-'2017 Budget'!E41=0, "", '2017 Actual'!E41-'2017 Budget'!E41)</f>
        <v/>
      </c>
      <c r="F41" s="3" t="str">
        <f>IF('2017 Actual'!F41-'2017 Budget'!F41=0, "", '2017 Actual'!F41-'2017 Budget'!F41)</f>
        <v/>
      </c>
      <c r="G41" s="3" t="str">
        <f>IF('2017 Actual'!G41-'2017 Budget'!G41=0, "", '2017 Actual'!G41-'2017 Budget'!G41)</f>
        <v/>
      </c>
      <c r="H41" s="3" t="str">
        <f>IF('2017 Actual'!H41-'2017 Budget'!H41=0, "", '2017 Actual'!H41-'2017 Budget'!H41)</f>
        <v/>
      </c>
      <c r="I41" s="3" t="str">
        <f>IF('2017 Actual'!I41-'2017 Budget'!I41=0, "", '2017 Actual'!I41-'2017 Budget'!I41)</f>
        <v/>
      </c>
      <c r="J41" s="3" t="str">
        <f>IF('2017 Actual'!J41-'2017 Budget'!J41=0, "", '2017 Actual'!J41-'2017 Budget'!J41)</f>
        <v/>
      </c>
      <c r="K41" s="3" t="str">
        <f>IF('2017 Actual'!K41-'2017 Budget'!K41=0, "", '2017 Actual'!K41-'2017 Budget'!K41)</f>
        <v/>
      </c>
      <c r="L41" s="3" t="str">
        <f>IF('2017 Actual'!L41-'2017 Budget'!L41=0, "", '2017 Actual'!L41-'2017 Budget'!L41)</f>
        <v/>
      </c>
      <c r="M41" s="3" t="str">
        <f>IF('2017 Actual'!M41-'2017 Budget'!M41=0, "", '2017 Actual'!M41-'2017 Budget'!M41)</f>
        <v/>
      </c>
      <c r="N41" s="2">
        <f t="shared" si="2"/>
        <v>0</v>
      </c>
      <c r="O41" s="3"/>
    </row>
    <row r="42" spans="1:15" x14ac:dyDescent="0.2">
      <c r="A42" s="1" t="s">
        <v>3</v>
      </c>
      <c r="B42" s="3" t="str">
        <f>IF('2017 Actual'!B42-'2017 Budget'!B42=0, "", '2017 Actual'!B42-'2017 Budget'!B42)</f>
        <v/>
      </c>
      <c r="C42" s="3" t="str">
        <f>IF('2017 Actual'!C42-'2017 Budget'!C42=0, "", '2017 Actual'!C42-'2017 Budget'!C42)</f>
        <v/>
      </c>
      <c r="D42" s="3" t="str">
        <f>IF('2017 Actual'!D42-'2017 Budget'!D42=0, "", '2017 Actual'!D42-'2017 Budget'!D42)</f>
        <v/>
      </c>
      <c r="E42" s="3" t="str">
        <f>IF('2017 Actual'!E42-'2017 Budget'!E42=0, "", '2017 Actual'!E42-'2017 Budget'!E42)</f>
        <v/>
      </c>
      <c r="F42" s="3" t="str">
        <f>IF('2017 Actual'!F42-'2017 Budget'!F42=0, "", '2017 Actual'!F42-'2017 Budget'!F42)</f>
        <v/>
      </c>
      <c r="G42" s="3" t="str">
        <f>IF('2017 Actual'!G42-'2017 Budget'!G42=0, "", '2017 Actual'!G42-'2017 Budget'!G42)</f>
        <v/>
      </c>
      <c r="H42" s="3" t="str">
        <f>IF('2017 Actual'!H42-'2017 Budget'!H42=0, "", '2017 Actual'!H42-'2017 Budget'!H42)</f>
        <v/>
      </c>
      <c r="I42" s="3" t="str">
        <f>IF('2017 Actual'!I42-'2017 Budget'!I42=0, "", '2017 Actual'!I42-'2017 Budget'!I42)</f>
        <v/>
      </c>
      <c r="J42" s="3" t="str">
        <f>IF('2017 Actual'!J42-'2017 Budget'!J42=0, "", '2017 Actual'!J42-'2017 Budget'!J42)</f>
        <v/>
      </c>
      <c r="K42" s="3" t="str">
        <f>IF('2017 Actual'!K42-'2017 Budget'!K42=0, "", '2017 Actual'!K42-'2017 Budget'!K42)</f>
        <v/>
      </c>
      <c r="L42" s="3" t="str">
        <f>IF('2017 Actual'!L42-'2017 Budget'!L42=0, "", '2017 Actual'!L42-'2017 Budget'!L42)</f>
        <v/>
      </c>
      <c r="M42" s="3" t="str">
        <f>IF('2017 Actual'!M42-'2017 Budget'!M42=0, "", '2017 Actual'!M42-'2017 Budget'!M42)</f>
        <v/>
      </c>
      <c r="N42" s="2">
        <f t="shared" si="2"/>
        <v>0</v>
      </c>
      <c r="O42" s="3"/>
    </row>
    <row r="43" spans="1:15" ht="16" thickBot="1" x14ac:dyDescent="0.25">
      <c r="A43" s="1" t="s">
        <v>2</v>
      </c>
      <c r="B43" s="3" t="str">
        <f>IF('2017 Actual'!B43-'2017 Budget'!B43=0, "", '2017 Actual'!B43-'2017 Budget'!B43)</f>
        <v/>
      </c>
      <c r="C43" s="3" t="str">
        <f>IF('2017 Actual'!C43-'2017 Budget'!C43=0, "", '2017 Actual'!C43-'2017 Budget'!C43)</f>
        <v/>
      </c>
      <c r="D43" s="3">
        <f>IF('2017 Actual'!D43-'2017 Budget'!D43=0, "", '2017 Actual'!D43-'2017 Budget'!D43)</f>
        <v>2428.4299999999998</v>
      </c>
      <c r="E43" s="3" t="str">
        <f>IF('2017 Actual'!E43-'2017 Budget'!E43=0, "", '2017 Actual'!E43-'2017 Budget'!E43)</f>
        <v/>
      </c>
      <c r="F43" s="3" t="str">
        <f>IF('2017 Actual'!F43-'2017 Budget'!F43=0, "", '2017 Actual'!F43-'2017 Budget'!F43)</f>
        <v/>
      </c>
      <c r="G43" s="3" t="str">
        <f>IF('2017 Actual'!G43-'2017 Budget'!G43=0, "", '2017 Actual'!G43-'2017 Budget'!G43)</f>
        <v/>
      </c>
      <c r="H43" s="3" t="str">
        <f>IF('2017 Actual'!H43-'2017 Budget'!H43=0, "", '2017 Actual'!H43-'2017 Budget'!H43)</f>
        <v/>
      </c>
      <c r="I43" s="3" t="str">
        <f>IF('2017 Actual'!I43-'2017 Budget'!I43=0, "", '2017 Actual'!I43-'2017 Budget'!I43)</f>
        <v/>
      </c>
      <c r="J43" s="3" t="str">
        <f>IF('2017 Actual'!J43-'2017 Budget'!J43=0, "", '2017 Actual'!J43-'2017 Budget'!J43)</f>
        <v/>
      </c>
      <c r="K43" s="3" t="str">
        <f>IF('2017 Actual'!K43-'2017 Budget'!K43=0, "", '2017 Actual'!K43-'2017 Budget'!K43)</f>
        <v/>
      </c>
      <c r="L43" s="3" t="str">
        <f>IF('2017 Actual'!L43-'2017 Budget'!L43=0, "", '2017 Actual'!L43-'2017 Budget'!L43)</f>
        <v/>
      </c>
      <c r="M43" s="3" t="str">
        <f>IF('2017 Actual'!M43-'2017 Budget'!M43=0, "", '2017 Actual'!M43-'2017 Budget'!M43)</f>
        <v/>
      </c>
      <c r="N43" s="2">
        <f t="shared" si="2"/>
        <v>2428.4299999999998</v>
      </c>
      <c r="O43" s="3"/>
    </row>
    <row r="44" spans="1:15" ht="17" thickTop="1" thickBot="1" x14ac:dyDescent="0.25">
      <c r="A44" s="6" t="s">
        <v>1</v>
      </c>
      <c r="B44" s="5">
        <f t="shared" ref="B44:M44" si="3">SUM(B12:B43)</f>
        <v>642.9699999999998</v>
      </c>
      <c r="C44" s="5">
        <f t="shared" si="3"/>
        <v>-1885.13</v>
      </c>
      <c r="D44" s="5">
        <f t="shared" si="3"/>
        <v>18951.159999999996</v>
      </c>
      <c r="E44" s="5">
        <f t="shared" si="3"/>
        <v>16976.71999999999</v>
      </c>
      <c r="F44" s="5">
        <f t="shared" si="3"/>
        <v>-65776.69</v>
      </c>
      <c r="G44" s="5">
        <f t="shared" si="3"/>
        <v>27052.01</v>
      </c>
      <c r="H44" s="5">
        <f t="shared" si="3"/>
        <v>-1224.0900000000001</v>
      </c>
      <c r="I44" s="5">
        <f t="shared" si="3"/>
        <v>-7277.76</v>
      </c>
      <c r="J44" s="5">
        <f t="shared" si="3"/>
        <v>442.79999999999995</v>
      </c>
      <c r="K44" s="5">
        <f t="shared" si="3"/>
        <v>237.31999999999971</v>
      </c>
      <c r="L44" s="5">
        <f t="shared" si="3"/>
        <v>-74649.2</v>
      </c>
      <c r="M44" s="5">
        <f t="shared" si="3"/>
        <v>-1130.2</v>
      </c>
      <c r="N44" s="4">
        <f>SUM(N32,N28,N11,N16,N20)</f>
        <v>-87640.090000000011</v>
      </c>
      <c r="O44" s="3"/>
    </row>
    <row r="45" spans="1:15" ht="16" thickTop="1" x14ac:dyDescent="0.2">
      <c r="A45" s="1" t="s">
        <v>0</v>
      </c>
      <c r="B45" s="3">
        <f t="shared" ref="B45:N45" si="4">B8-B44</f>
        <v>-100343.3</v>
      </c>
      <c r="C45" s="3">
        <f t="shared" si="4"/>
        <v>-6781.87</v>
      </c>
      <c r="D45" s="3">
        <f t="shared" si="4"/>
        <v>-111315.48999999999</v>
      </c>
      <c r="E45" s="3">
        <f t="shared" si="4"/>
        <v>85064.62000000001</v>
      </c>
      <c r="F45" s="3">
        <f t="shared" si="4"/>
        <v>75181.350000000006</v>
      </c>
      <c r="G45" s="3">
        <f t="shared" si="4"/>
        <v>47323.650000000009</v>
      </c>
      <c r="H45" s="3">
        <f t="shared" si="4"/>
        <v>18810.75</v>
      </c>
      <c r="I45" s="3">
        <f t="shared" si="4"/>
        <v>7277.42</v>
      </c>
      <c r="J45" s="3">
        <f t="shared" si="4"/>
        <v>-442.1400000000001</v>
      </c>
      <c r="K45" s="3">
        <f t="shared" si="4"/>
        <v>-237.65999999999985</v>
      </c>
      <c r="L45" s="3">
        <f t="shared" si="4"/>
        <v>74648.86</v>
      </c>
      <c r="M45" s="3">
        <f t="shared" si="4"/>
        <v>1131.2</v>
      </c>
      <c r="N45" s="2">
        <f t="shared" si="4"/>
        <v>90317.390000000014</v>
      </c>
      <c r="O45" s="3"/>
    </row>
    <row r="46" spans="1:15" x14ac:dyDescent="0.2">
      <c r="A46" s="1" t="s">
        <v>54</v>
      </c>
      <c r="B46" s="7">
        <f>A47+B45</f>
        <v>171360.22000000003</v>
      </c>
      <c r="C46" s="7">
        <f>B46+C45</f>
        <v>164578.35000000003</v>
      </c>
      <c r="D46" s="7">
        <f t="shared" ref="D46:M46" si="5">C46+D45</f>
        <v>53262.860000000044</v>
      </c>
      <c r="E46" s="7">
        <f t="shared" si="5"/>
        <v>138327.48000000004</v>
      </c>
      <c r="F46" s="7">
        <f t="shared" si="5"/>
        <v>213508.83000000005</v>
      </c>
      <c r="G46" s="7">
        <f t="shared" si="5"/>
        <v>260832.48000000004</v>
      </c>
      <c r="H46" s="7">
        <f t="shared" si="5"/>
        <v>279643.23000000004</v>
      </c>
      <c r="I46" s="7">
        <f t="shared" si="5"/>
        <v>286920.65000000002</v>
      </c>
      <c r="J46" s="7">
        <f t="shared" si="5"/>
        <v>286478.51</v>
      </c>
      <c r="K46" s="7">
        <f t="shared" si="5"/>
        <v>286240.85000000003</v>
      </c>
      <c r="L46" s="7">
        <f t="shared" si="5"/>
        <v>360889.71</v>
      </c>
      <c r="M46" s="7">
        <f t="shared" si="5"/>
        <v>362020.91000000003</v>
      </c>
      <c r="N46" s="7">
        <f>$A47+N45</f>
        <v>362020.91000000003</v>
      </c>
      <c r="O46" s="7"/>
    </row>
    <row r="47" spans="1:15" x14ac:dyDescent="0.2">
      <c r="A47" s="7">
        <f>271703.52</f>
        <v>271703.52</v>
      </c>
    </row>
  </sheetData>
  <phoneticPr fontId="6" type="noConversion"/>
  <pageMargins left="0.7" right="0.7" top="0.75" bottom="0.75" header="0.3" footer="0.3"/>
  <pageSetup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2017 Budget</vt:lpstr>
      <vt:lpstr>2017 Actual</vt:lpstr>
      <vt:lpstr>2017 Delta from plan</vt:lpstr>
      <vt:lpstr>'2017 Actual'!Print_Area</vt:lpstr>
      <vt:lpstr>'2017 Budget'!Print_Area</vt:lpstr>
      <vt:lpstr>'2017 Delta from plan'!Print_Area</vt:lpstr>
    </vt:vector>
  </TitlesOfParts>
  <Company>Mellanox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Lee</dc:creator>
  <cp:lastModifiedBy>Jim Ryan</cp:lastModifiedBy>
  <cp:lastPrinted>2018-02-01T19:52:30Z</cp:lastPrinted>
  <dcterms:created xsi:type="dcterms:W3CDTF">2016-11-29T21:08:02Z</dcterms:created>
  <dcterms:modified xsi:type="dcterms:W3CDTF">2018-02-01T19:56:01Z</dcterms:modified>
</cp:coreProperties>
</file>